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696" tabRatio="870" firstSheet="2" activeTab="2"/>
  </bookViews>
  <sheets>
    <sheet name="Úvod" sheetId="2" r:id="rId1"/>
    <sheet name="Zoznam hárkov" sheetId="1" r:id="rId2"/>
    <sheet name="Sumarizácia" sheetId="3" r:id="rId3"/>
    <sheet name="CBA-Agendové IS" sheetId="4" r:id="rId4"/>
    <sheet name="Analýza citlivosti - AgendovéIS" sheetId="5" r:id="rId5"/>
    <sheet name="Prínosy - Agendové IS" sheetId="6" r:id="rId6"/>
    <sheet name="Výdavky - Agendové IS" sheetId="7" r:id="rId7"/>
    <sheet name="Parametre - Agendové IS" sheetId="8" r:id="rId8"/>
    <sheet name="TCO" sheetId="9" r:id="rId9"/>
    <sheet name="TCO AS IS - SW" sheetId="10" r:id="rId10"/>
    <sheet name="TCO AS IS - HW" sheetId="11" r:id="rId11"/>
    <sheet name="TCO TO BE - SW" sheetId="12" r:id="rId12"/>
    <sheet name="TCO TO BE - HW" sheetId="13" r:id="rId13"/>
    <sheet name="Rozpočet-implementácia riešenia" sheetId="14" r:id="rId14"/>
    <sheet name="Rozpočet - HW " sheetId="15" r:id="rId15"/>
    <sheet name="Slepý rozpočet" sheetId="16" r:id="rId16"/>
    <sheet name="Faktory" sheetId="17" r:id="rId17"/>
    <sheet name="Procesné mapy" sheetId="18" r:id="rId18"/>
    <sheet name="Procesy - AS IS" sheetId="19" r:id="rId19"/>
    <sheet name="Procesy - To Be" sheetId="20" r:id="rId20"/>
    <sheet name="Rozdelenie prínosov" sheetId="21" r:id="rId21"/>
    <sheet name="Sadzby" sheetId="22" r:id="rId22"/>
  </sheets>
  <definedNames>
    <definedName name="_Toc102114" localSheetId="2">Sumarizácia!$C$34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5" i="3" l="1"/>
  <c r="M5" i="3"/>
  <c r="N5" i="12" l="1"/>
  <c r="N77" i="12"/>
  <c r="N76" i="12"/>
  <c r="N75" i="12"/>
  <c r="N74" i="12"/>
  <c r="N73" i="12"/>
  <c r="N72" i="12"/>
  <c r="N71" i="12"/>
  <c r="N70" i="12"/>
  <c r="N69" i="12"/>
  <c r="L16" i="3" l="1"/>
  <c r="H16" i="3"/>
  <c r="G16" i="3"/>
  <c r="H19" i="3"/>
  <c r="M10" i="3"/>
  <c r="N10" i="3" s="1"/>
  <c r="M13" i="3"/>
  <c r="N13" i="3" s="1"/>
  <c r="N14" i="3"/>
  <c r="M11" i="3"/>
  <c r="L11" i="3"/>
  <c r="L9" i="3" s="1"/>
  <c r="K11" i="3"/>
  <c r="J11" i="3"/>
  <c r="I11" i="3"/>
  <c r="H11" i="3"/>
  <c r="G11" i="3"/>
  <c r="F11" i="3"/>
  <c r="E11" i="3"/>
  <c r="L10" i="3"/>
  <c r="K10" i="3"/>
  <c r="J10" i="3"/>
  <c r="I10" i="3"/>
  <c r="I9" i="3" s="1"/>
  <c r="H10" i="3"/>
  <c r="G10" i="3"/>
  <c r="F10" i="3"/>
  <c r="E10" i="3"/>
  <c r="D11" i="3"/>
  <c r="D10" i="3"/>
  <c r="M8" i="3"/>
  <c r="I8" i="3"/>
  <c r="H8" i="3"/>
  <c r="M7" i="3"/>
  <c r="L7" i="3"/>
  <c r="L5" i="3" s="1"/>
  <c r="N5" i="3" s="1"/>
  <c r="K7" i="3"/>
  <c r="K5" i="3" s="1"/>
  <c r="J7" i="3"/>
  <c r="I7" i="3"/>
  <c r="H7" i="3"/>
  <c r="G7" i="3"/>
  <c r="F7" i="3"/>
  <c r="E7" i="3"/>
  <c r="N6" i="3"/>
  <c r="M6" i="3"/>
  <c r="L6" i="3"/>
  <c r="K6" i="3"/>
  <c r="J6" i="3"/>
  <c r="I6" i="3"/>
  <c r="H6" i="3"/>
  <c r="G6" i="3"/>
  <c r="F6" i="3"/>
  <c r="E6" i="3"/>
  <c r="D7" i="3"/>
  <c r="D6" i="3"/>
  <c r="AD10" i="3"/>
  <c r="AD9" i="3" s="1"/>
  <c r="Z10" i="3"/>
  <c r="Z9" i="3" s="1"/>
  <c r="U4" i="3"/>
  <c r="V4" i="3"/>
  <c r="W4" i="3"/>
  <c r="Y7" i="3"/>
  <c r="Y6" i="3"/>
  <c r="Z7" i="3"/>
  <c r="Z6" i="3"/>
  <c r="AE14" i="3"/>
  <c r="AE13" i="3"/>
  <c r="AE12" i="3"/>
  <c r="AE11" i="3"/>
  <c r="AE8" i="3"/>
  <c r="AE7" i="3"/>
  <c r="AE6" i="3"/>
  <c r="AD13" i="3"/>
  <c r="AD8" i="3"/>
  <c r="AC11" i="3"/>
  <c r="AC10" i="3"/>
  <c r="AB11" i="3"/>
  <c r="AB10" i="3"/>
  <c r="AA11" i="3"/>
  <c r="AA10" i="3"/>
  <c r="Z11" i="3"/>
  <c r="X11" i="3"/>
  <c r="X10" i="3"/>
  <c r="W11" i="3"/>
  <c r="W10" i="3"/>
  <c r="V11" i="3"/>
  <c r="V10" i="3"/>
  <c r="U11" i="3"/>
  <c r="U10" i="3"/>
  <c r="AD7" i="3"/>
  <c r="AD6" i="3"/>
  <c r="AC7" i="3"/>
  <c r="AC6" i="3"/>
  <c r="AC5" i="3" s="1"/>
  <c r="AB7" i="3"/>
  <c r="AB6" i="3"/>
  <c r="AA7" i="3"/>
  <c r="AA6" i="3"/>
  <c r="X7" i="3"/>
  <c r="X6" i="3"/>
  <c r="W7" i="3"/>
  <c r="W6" i="3"/>
  <c r="V7" i="3"/>
  <c r="V6" i="3"/>
  <c r="U7" i="3"/>
  <c r="U6" i="3"/>
  <c r="AC12" i="3"/>
  <c r="AB12" i="3"/>
  <c r="AA12" i="3"/>
  <c r="Z12" i="3"/>
  <c r="AD11" i="3"/>
  <c r="AC9" i="3"/>
  <c r="AB9" i="3"/>
  <c r="AA9" i="3"/>
  <c r="AC8" i="3"/>
  <c r="AB8" i="3"/>
  <c r="AB5" i="3"/>
  <c r="AB3" i="3" s="1"/>
  <c r="Z5" i="3"/>
  <c r="AB4" i="3"/>
  <c r="AA4" i="3"/>
  <c r="Z4" i="3"/>
  <c r="M23" i="3"/>
  <c r="M21" i="3"/>
  <c r="M20" i="3"/>
  <c r="M17" i="3"/>
  <c r="M16" i="3" s="1"/>
  <c r="K23" i="3"/>
  <c r="J23" i="3"/>
  <c r="I23" i="3"/>
  <c r="K21" i="3"/>
  <c r="J21" i="3"/>
  <c r="I21" i="3"/>
  <c r="K20" i="3"/>
  <c r="J20" i="3"/>
  <c r="I20" i="3"/>
  <c r="L19" i="3"/>
  <c r="L15" i="3" s="1"/>
  <c r="K17" i="3"/>
  <c r="K16" i="3" s="1"/>
  <c r="J17" i="3"/>
  <c r="I17" i="3"/>
  <c r="I16" i="3" s="1"/>
  <c r="J16" i="3"/>
  <c r="K9" i="3"/>
  <c r="J9" i="3"/>
  <c r="L8" i="3"/>
  <c r="K8" i="3"/>
  <c r="J8" i="3"/>
  <c r="J5" i="3"/>
  <c r="E99" i="12"/>
  <c r="E109" i="12"/>
  <c r="E119" i="12"/>
  <c r="E130" i="12"/>
  <c r="E140" i="12"/>
  <c r="E151" i="12"/>
  <c r="E161" i="12"/>
  <c r="E170" i="12"/>
  <c r="E169" i="12"/>
  <c r="E168" i="12"/>
  <c r="E167" i="12"/>
  <c r="E166" i="12"/>
  <c r="E165" i="12"/>
  <c r="E164" i="12"/>
  <c r="E163" i="12"/>
  <c r="E162" i="12"/>
  <c r="E160" i="12"/>
  <c r="E159" i="12"/>
  <c r="E158" i="12"/>
  <c r="E157" i="12"/>
  <c r="E156" i="12"/>
  <c r="E155" i="12"/>
  <c r="E154" i="12"/>
  <c r="E153" i="12"/>
  <c r="E152" i="12"/>
  <c r="E149" i="12"/>
  <c r="E148" i="12"/>
  <c r="E147" i="12"/>
  <c r="E146" i="12"/>
  <c r="E145" i="12"/>
  <c r="E144" i="12"/>
  <c r="E143" i="12"/>
  <c r="E142" i="12"/>
  <c r="E141" i="12"/>
  <c r="E139" i="12"/>
  <c r="E138" i="12"/>
  <c r="E137" i="12"/>
  <c r="E136" i="12"/>
  <c r="E135" i="12"/>
  <c r="E134" i="12"/>
  <c r="E133" i="12"/>
  <c r="E132" i="12"/>
  <c r="E131" i="12"/>
  <c r="E128" i="12"/>
  <c r="E127" i="12"/>
  <c r="E126" i="12"/>
  <c r="E125" i="12"/>
  <c r="E124" i="12"/>
  <c r="E123" i="12"/>
  <c r="E122" i="12"/>
  <c r="E121" i="12"/>
  <c r="E120" i="12"/>
  <c r="E118" i="12"/>
  <c r="E117" i="12"/>
  <c r="E116" i="12"/>
  <c r="E115" i="12"/>
  <c r="E114" i="12"/>
  <c r="E113" i="12"/>
  <c r="E112" i="12"/>
  <c r="E111" i="12"/>
  <c r="E110" i="12"/>
  <c r="E108" i="12"/>
  <c r="E107" i="12"/>
  <c r="E106" i="12"/>
  <c r="E105" i="12"/>
  <c r="E104" i="12"/>
  <c r="E103" i="12"/>
  <c r="E102" i="12"/>
  <c r="E101" i="12"/>
  <c r="E100" i="12"/>
  <c r="E89" i="12"/>
  <c r="E98" i="12"/>
  <c r="E97" i="12"/>
  <c r="E96" i="12"/>
  <c r="E95" i="12"/>
  <c r="E94" i="12"/>
  <c r="E93" i="12"/>
  <c r="E92" i="12"/>
  <c r="E91" i="12"/>
  <c r="E90" i="12"/>
  <c r="E88" i="12"/>
  <c r="E87" i="12"/>
  <c r="E86" i="12"/>
  <c r="E85" i="12"/>
  <c r="E84" i="12"/>
  <c r="E83" i="12"/>
  <c r="E82" i="12"/>
  <c r="E81" i="12"/>
  <c r="E80" i="12"/>
  <c r="E79" i="12"/>
  <c r="E68" i="12"/>
  <c r="E77" i="12"/>
  <c r="E76" i="12"/>
  <c r="E75" i="12"/>
  <c r="E74" i="12"/>
  <c r="E73" i="12"/>
  <c r="E72" i="12"/>
  <c r="E71" i="12"/>
  <c r="E70" i="12"/>
  <c r="E69" i="12"/>
  <c r="E67" i="12"/>
  <c r="E66" i="12"/>
  <c r="E65" i="12"/>
  <c r="E64" i="12"/>
  <c r="E63" i="12"/>
  <c r="E62" i="12"/>
  <c r="E61" i="12"/>
  <c r="E60" i="12"/>
  <c r="E59" i="12"/>
  <c r="E58" i="12"/>
  <c r="E46" i="12"/>
  <c r="E55" i="12"/>
  <c r="E54" i="12"/>
  <c r="E53" i="12"/>
  <c r="E52" i="12"/>
  <c r="E51" i="12"/>
  <c r="E50" i="12"/>
  <c r="E49" i="12"/>
  <c r="E48" i="12"/>
  <c r="E47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4" i="12"/>
  <c r="E23" i="12"/>
  <c r="E22" i="12"/>
  <c r="E21" i="12"/>
  <c r="E20" i="12"/>
  <c r="E19" i="12"/>
  <c r="E18" i="12"/>
  <c r="E17" i="12"/>
  <c r="E16" i="12"/>
  <c r="E14" i="12"/>
  <c r="E13" i="12"/>
  <c r="E12" i="12"/>
  <c r="E11" i="12"/>
  <c r="E10" i="12"/>
  <c r="E9" i="12"/>
  <c r="E8" i="12"/>
  <c r="E7" i="12"/>
  <c r="E6" i="12"/>
  <c r="E15" i="12"/>
  <c r="E5" i="12"/>
  <c r="O150" i="12"/>
  <c r="N150" i="12"/>
  <c r="M150" i="12"/>
  <c r="L150" i="12"/>
  <c r="K150" i="12"/>
  <c r="J150" i="12"/>
  <c r="I150" i="12"/>
  <c r="H150" i="12"/>
  <c r="G150" i="12"/>
  <c r="F150" i="12"/>
  <c r="O130" i="12"/>
  <c r="O129" i="12"/>
  <c r="N129" i="12"/>
  <c r="M129" i="12"/>
  <c r="L129" i="12"/>
  <c r="K129" i="12"/>
  <c r="J129" i="12"/>
  <c r="I129" i="12"/>
  <c r="H129" i="12"/>
  <c r="G129" i="12"/>
  <c r="F129" i="12"/>
  <c r="F86" i="12"/>
  <c r="F85" i="12"/>
  <c r="F82" i="12"/>
  <c r="F81" i="12"/>
  <c r="N78" i="12"/>
  <c r="M78" i="12"/>
  <c r="L78" i="12"/>
  <c r="K78" i="12"/>
  <c r="J78" i="12"/>
  <c r="I78" i="12"/>
  <c r="H78" i="12"/>
  <c r="G78" i="12"/>
  <c r="N67" i="12"/>
  <c r="N66" i="12"/>
  <c r="N65" i="12"/>
  <c r="N64" i="12"/>
  <c r="N63" i="12"/>
  <c r="N62" i="12"/>
  <c r="N61" i="12"/>
  <c r="N60" i="12"/>
  <c r="N59" i="12"/>
  <c r="N57" i="12" s="1"/>
  <c r="N56" i="12" s="1"/>
  <c r="O57" i="12"/>
  <c r="M57" i="12"/>
  <c r="M56" i="12" s="1"/>
  <c r="L57" i="12"/>
  <c r="L56" i="12" s="1"/>
  <c r="K57" i="12"/>
  <c r="J57" i="12"/>
  <c r="I57" i="12"/>
  <c r="I56" i="12" s="1"/>
  <c r="H57" i="12"/>
  <c r="H56" i="12" s="1"/>
  <c r="G57" i="12"/>
  <c r="F57" i="12"/>
  <c r="O56" i="12"/>
  <c r="K56" i="12"/>
  <c r="J56" i="12"/>
  <c r="G56" i="12"/>
  <c r="O25" i="12"/>
  <c r="N25" i="12"/>
  <c r="M25" i="12"/>
  <c r="L25" i="12"/>
  <c r="K25" i="12"/>
  <c r="J25" i="12"/>
  <c r="I25" i="12"/>
  <c r="H25" i="12"/>
  <c r="G25" i="12"/>
  <c r="F25" i="12"/>
  <c r="F88" i="12" s="1"/>
  <c r="N15" i="12"/>
  <c r="N4" i="12"/>
  <c r="N3" i="12" s="1"/>
  <c r="O4" i="12"/>
  <c r="O3" i="12" s="1"/>
  <c r="M4" i="12"/>
  <c r="M3" i="12" s="1"/>
  <c r="L4" i="12"/>
  <c r="L3" i="12" s="1"/>
  <c r="K4" i="12"/>
  <c r="J4" i="12"/>
  <c r="I4" i="12"/>
  <c r="I3" i="12" s="1"/>
  <c r="H4" i="12"/>
  <c r="H3" i="12" s="1"/>
  <c r="G4" i="12"/>
  <c r="F4" i="12"/>
  <c r="K3" i="12"/>
  <c r="J3" i="12"/>
  <c r="G3" i="12"/>
  <c r="F3" i="12"/>
  <c r="N7" i="3" l="1"/>
  <c r="N11" i="3"/>
  <c r="M9" i="3"/>
  <c r="N9" i="3" s="1"/>
  <c r="N8" i="3"/>
  <c r="I5" i="3"/>
  <c r="I3" i="3" s="1"/>
  <c r="AE9" i="3"/>
  <c r="AE10" i="3"/>
  <c r="AC3" i="3"/>
  <c r="Z3" i="3"/>
  <c r="AD3" i="3"/>
  <c r="AA5" i="3"/>
  <c r="AA3" i="3" s="1"/>
  <c r="I19" i="3"/>
  <c r="K19" i="3"/>
  <c r="K15" i="3" s="1"/>
  <c r="M19" i="3"/>
  <c r="M15" i="3" s="1"/>
  <c r="M3" i="3"/>
  <c r="L3" i="3"/>
  <c r="I15" i="3"/>
  <c r="J19" i="3"/>
  <c r="J15" i="3" s="1"/>
  <c r="J3" i="3"/>
  <c r="K3" i="3"/>
  <c r="F83" i="12"/>
  <c r="F87" i="12"/>
  <c r="F80" i="12"/>
  <c r="F84" i="12"/>
  <c r="F78" i="12" l="1"/>
  <c r="F56" i="12" s="1"/>
  <c r="Y5" i="14" l="1"/>
  <c r="Y11" i="3"/>
  <c r="E3" i="15"/>
  <c r="E4" i="15"/>
  <c r="AB28" i="14"/>
  <c r="AA5" i="14"/>
  <c r="AA14" i="14"/>
  <c r="AA13" i="14"/>
  <c r="AA12" i="14"/>
  <c r="AA11" i="14"/>
  <c r="AA10" i="14"/>
  <c r="AA9" i="14"/>
  <c r="AA8" i="14"/>
  <c r="M14" i="9"/>
  <c r="L14" i="9"/>
  <c r="K14" i="9"/>
  <c r="J14" i="9"/>
  <c r="I14" i="9"/>
  <c r="H14" i="9"/>
  <c r="G14" i="9"/>
  <c r="F14" i="9"/>
  <c r="E14" i="9"/>
  <c r="E12" i="9"/>
  <c r="F12" i="9"/>
  <c r="G12" i="9"/>
  <c r="H12" i="9"/>
  <c r="I12" i="9"/>
  <c r="J12" i="9"/>
  <c r="K12" i="9"/>
  <c r="L12" i="9"/>
  <c r="M12" i="9"/>
  <c r="D13" i="9"/>
  <c r="C13" i="9" s="1"/>
  <c r="E13" i="9"/>
  <c r="F13" i="9"/>
  <c r="G13" i="9"/>
  <c r="H13" i="9"/>
  <c r="I13" i="9"/>
  <c r="J13" i="9"/>
  <c r="K13" i="9"/>
  <c r="L13" i="9"/>
  <c r="M13" i="9"/>
  <c r="Y5" i="3" l="1"/>
  <c r="AE5" i="3" s="1"/>
  <c r="D7" i="9"/>
  <c r="H4" i="22"/>
  <c r="G4" i="22"/>
  <c r="H3" i="22"/>
  <c r="G3" i="22"/>
  <c r="H2" i="22"/>
  <c r="G2" i="22"/>
  <c r="E138" i="21"/>
  <c r="D138" i="21" s="1"/>
  <c r="E137" i="21"/>
  <c r="D137" i="21"/>
  <c r="E136" i="21"/>
  <c r="D136" i="21" s="1"/>
  <c r="E135" i="21"/>
  <c r="D135" i="21"/>
  <c r="E134" i="21"/>
  <c r="D134" i="21" s="1"/>
  <c r="E133" i="21"/>
  <c r="D133" i="21"/>
  <c r="E132" i="21"/>
  <c r="D132" i="21" s="1"/>
  <c r="E131" i="21"/>
  <c r="D131" i="21"/>
  <c r="E130" i="21"/>
  <c r="D130" i="21" s="1"/>
  <c r="E129" i="21"/>
  <c r="D129" i="21"/>
  <c r="E128" i="21"/>
  <c r="D128" i="21" s="1"/>
  <c r="E127" i="21"/>
  <c r="D127" i="21"/>
  <c r="E126" i="21"/>
  <c r="D126" i="21" s="1"/>
  <c r="E125" i="21"/>
  <c r="D125" i="21"/>
  <c r="E124" i="21"/>
  <c r="D124" i="21" s="1"/>
  <c r="E123" i="21"/>
  <c r="D123" i="21"/>
  <c r="E122" i="21"/>
  <c r="D122" i="21" s="1"/>
  <c r="E121" i="21"/>
  <c r="D121" i="21"/>
  <c r="E120" i="21"/>
  <c r="D120" i="21" s="1"/>
  <c r="E119" i="21"/>
  <c r="D119" i="21"/>
  <c r="E118" i="21"/>
  <c r="D118" i="21" s="1"/>
  <c r="E117" i="21"/>
  <c r="D117" i="21"/>
  <c r="E116" i="21"/>
  <c r="D116" i="21" s="1"/>
  <c r="E115" i="21"/>
  <c r="D115" i="21"/>
  <c r="E114" i="21"/>
  <c r="D114" i="21" s="1"/>
  <c r="E113" i="21"/>
  <c r="D113" i="21"/>
  <c r="E112" i="21"/>
  <c r="D112" i="21" s="1"/>
  <c r="E111" i="21"/>
  <c r="D111" i="21"/>
  <c r="E110" i="21"/>
  <c r="D110" i="21" s="1"/>
  <c r="E109" i="21"/>
  <c r="D109" i="21"/>
  <c r="A107" i="21"/>
  <c r="E103" i="21"/>
  <c r="E102" i="21"/>
  <c r="E101" i="21"/>
  <c r="E100" i="21"/>
  <c r="E99" i="21"/>
  <c r="E98" i="21"/>
  <c r="E97" i="21"/>
  <c r="E96" i="21"/>
  <c r="E95" i="21"/>
  <c r="E94" i="21"/>
  <c r="E93" i="21"/>
  <c r="D93" i="21"/>
  <c r="E92" i="21"/>
  <c r="D92" i="21" s="1"/>
  <c r="E91" i="21"/>
  <c r="D91" i="21"/>
  <c r="E90" i="21"/>
  <c r="D90" i="21" s="1"/>
  <c r="E89" i="21"/>
  <c r="D89" i="21"/>
  <c r="E88" i="21"/>
  <c r="D88" i="21" s="1"/>
  <c r="E87" i="21"/>
  <c r="D87" i="21"/>
  <c r="E86" i="21"/>
  <c r="D86" i="21" s="1"/>
  <c r="E85" i="21"/>
  <c r="D85" i="21"/>
  <c r="E84" i="21"/>
  <c r="D84" i="21" s="1"/>
  <c r="E83" i="21"/>
  <c r="D83" i="21"/>
  <c r="E82" i="21"/>
  <c r="D82" i="21" s="1"/>
  <c r="E81" i="21"/>
  <c r="D81" i="21"/>
  <c r="E80" i="21"/>
  <c r="D80" i="21" s="1"/>
  <c r="E79" i="21"/>
  <c r="D79" i="21"/>
  <c r="E78" i="21"/>
  <c r="D78" i="21" s="1"/>
  <c r="E77" i="21"/>
  <c r="D77" i="21"/>
  <c r="E76" i="21"/>
  <c r="D76" i="21" s="1"/>
  <c r="E75" i="21"/>
  <c r="D75" i="21"/>
  <c r="E74" i="21"/>
  <c r="D74" i="21" s="1"/>
  <c r="A72" i="21"/>
  <c r="E68" i="21"/>
  <c r="E67" i="21"/>
  <c r="E66" i="21"/>
  <c r="E65" i="21"/>
  <c r="E64" i="21"/>
  <c r="E63" i="21"/>
  <c r="E62" i="21"/>
  <c r="E61" i="21"/>
  <c r="E60" i="21"/>
  <c r="E59" i="21"/>
  <c r="E58" i="21"/>
  <c r="D58" i="21"/>
  <c r="E57" i="21"/>
  <c r="D57" i="21"/>
  <c r="E56" i="21"/>
  <c r="D56" i="21"/>
  <c r="E55" i="21"/>
  <c r="D55" i="21"/>
  <c r="E54" i="21"/>
  <c r="D54" i="21"/>
  <c r="E53" i="21"/>
  <c r="D53" i="21"/>
  <c r="E52" i="21"/>
  <c r="D52" i="21"/>
  <c r="E51" i="21"/>
  <c r="D51" i="21"/>
  <c r="E50" i="21"/>
  <c r="D50" i="21"/>
  <c r="E49" i="21"/>
  <c r="D49" i="21"/>
  <c r="E48" i="21"/>
  <c r="D48" i="21"/>
  <c r="E47" i="21"/>
  <c r="D47" i="21"/>
  <c r="E46" i="21"/>
  <c r="D46" i="21"/>
  <c r="E45" i="21"/>
  <c r="D45" i="21"/>
  <c r="E44" i="21"/>
  <c r="D44" i="21"/>
  <c r="E43" i="21"/>
  <c r="D43" i="21"/>
  <c r="E42" i="21"/>
  <c r="D42" i="21"/>
  <c r="E41" i="21"/>
  <c r="D41" i="21"/>
  <c r="E40" i="21"/>
  <c r="D40" i="21"/>
  <c r="E39" i="21"/>
  <c r="D39" i="21"/>
  <c r="A37" i="21"/>
  <c r="E33" i="21"/>
  <c r="E32" i="21"/>
  <c r="E31" i="21"/>
  <c r="E30" i="21"/>
  <c r="E29" i="21"/>
  <c r="E28" i="21"/>
  <c r="E27" i="21"/>
  <c r="E26" i="21"/>
  <c r="E25" i="21"/>
  <c r="E24" i="21"/>
  <c r="E23" i="21"/>
  <c r="D23" i="21" s="1"/>
  <c r="E22" i="21"/>
  <c r="D22" i="21"/>
  <c r="E21" i="21"/>
  <c r="D21" i="21" s="1"/>
  <c r="E20" i="21"/>
  <c r="D20" i="21"/>
  <c r="E19" i="21"/>
  <c r="D19" i="21" s="1"/>
  <c r="E18" i="21"/>
  <c r="D18" i="21"/>
  <c r="E17" i="21"/>
  <c r="D17" i="21" s="1"/>
  <c r="E16" i="21"/>
  <c r="D16" i="21"/>
  <c r="E15" i="21"/>
  <c r="D15" i="21" s="1"/>
  <c r="E14" i="21"/>
  <c r="D14" i="21"/>
  <c r="E13" i="21"/>
  <c r="D13" i="21" s="1"/>
  <c r="E12" i="21"/>
  <c r="D12" i="21"/>
  <c r="E11" i="21"/>
  <c r="D11" i="21" s="1"/>
  <c r="E10" i="21"/>
  <c r="D10" i="21"/>
  <c r="E9" i="21"/>
  <c r="D9" i="21" s="1"/>
  <c r="E8" i="21"/>
  <c r="D8" i="21"/>
  <c r="E7" i="21"/>
  <c r="D7" i="21" s="1"/>
  <c r="E6" i="21"/>
  <c r="D6" i="21"/>
  <c r="E5" i="21"/>
  <c r="D5" i="21" s="1"/>
  <c r="E4" i="21"/>
  <c r="D4" i="21"/>
  <c r="A2" i="21"/>
  <c r="D8" i="17"/>
  <c r="J86" i="8" s="1"/>
  <c r="AO12" i="16"/>
  <c r="AN12" i="16"/>
  <c r="AM12" i="16"/>
  <c r="AF12" i="16"/>
  <c r="AE12" i="16"/>
  <c r="AD12" i="16"/>
  <c r="AC12" i="16"/>
  <c r="AP11" i="16"/>
  <c r="AH11" i="16"/>
  <c r="AI11" i="16" s="1"/>
  <c r="AG11" i="16"/>
  <c r="AP10" i="16"/>
  <c r="AH10" i="16"/>
  <c r="AI10" i="16" s="1"/>
  <c r="AG10" i="16"/>
  <c r="AP9" i="16"/>
  <c r="AH9" i="16"/>
  <c r="AI9" i="16" s="1"/>
  <c r="AG9" i="16"/>
  <c r="AP8" i="16"/>
  <c r="AH8" i="16"/>
  <c r="AI8" i="16" s="1"/>
  <c r="AG8" i="16"/>
  <c r="AP7" i="16"/>
  <c r="AH7" i="16"/>
  <c r="AI7" i="16" s="1"/>
  <c r="AG7" i="16"/>
  <c r="AP6" i="16"/>
  <c r="AP12" i="16" s="1"/>
  <c r="AH6" i="16"/>
  <c r="AI6" i="16" s="1"/>
  <c r="AG6" i="16"/>
  <c r="AG12" i="16" s="1"/>
  <c r="AA27" i="14"/>
  <c r="AA26" i="14"/>
  <c r="AA25" i="14"/>
  <c r="AA24" i="14"/>
  <c r="AA22" i="14"/>
  <c r="AA21" i="14"/>
  <c r="AA20" i="14"/>
  <c r="AA19" i="14"/>
  <c r="AA18" i="14"/>
  <c r="AA17" i="14"/>
  <c r="AA7" i="14"/>
  <c r="E84" i="13"/>
  <c r="E83" i="13"/>
  <c r="E82" i="13"/>
  <c r="E81" i="13"/>
  <c r="E80" i="13"/>
  <c r="E79" i="13"/>
  <c r="E78" i="13"/>
  <c r="E77" i="13"/>
  <c r="E76" i="13"/>
  <c r="E75" i="13"/>
  <c r="E74" i="13"/>
  <c r="E73" i="13"/>
  <c r="E72" i="13"/>
  <c r="E71" i="13"/>
  <c r="E70" i="13"/>
  <c r="E69" i="13"/>
  <c r="E68" i="13"/>
  <c r="E67" i="13"/>
  <c r="E66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E52" i="13"/>
  <c r="E51" i="13"/>
  <c r="E50" i="13"/>
  <c r="E49" i="13"/>
  <c r="E48" i="13"/>
  <c r="E47" i="13"/>
  <c r="E46" i="13"/>
  <c r="E45" i="13"/>
  <c r="E44" i="13"/>
  <c r="E43" i="13"/>
  <c r="E42" i="13"/>
  <c r="E41" i="13"/>
  <c r="E40" i="13"/>
  <c r="E39" i="13"/>
  <c r="E38" i="13"/>
  <c r="E37" i="13"/>
  <c r="E34" i="13" s="1"/>
  <c r="E36" i="13"/>
  <c r="E35" i="13"/>
  <c r="K34" i="13"/>
  <c r="J34" i="13"/>
  <c r="I34" i="13"/>
  <c r="H34" i="13"/>
  <c r="G34" i="13"/>
  <c r="F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" i="13"/>
  <c r="D12" i="9" s="1"/>
  <c r="C12" i="9" s="1"/>
  <c r="K3" i="13"/>
  <c r="J3" i="13"/>
  <c r="I3" i="13"/>
  <c r="H3" i="13"/>
  <c r="G3" i="13"/>
  <c r="F3" i="13"/>
  <c r="K11" i="9"/>
  <c r="L11" i="7" s="1"/>
  <c r="M11" i="7" s="1"/>
  <c r="J11" i="9"/>
  <c r="J40" i="9" s="1"/>
  <c r="G11" i="9"/>
  <c r="F11" i="9"/>
  <c r="F40" i="9" s="1"/>
  <c r="M8" i="9"/>
  <c r="I8" i="9"/>
  <c r="E8" i="9"/>
  <c r="Y10" i="3"/>
  <c r="Y9" i="3" s="1"/>
  <c r="D9" i="9"/>
  <c r="M9" i="9"/>
  <c r="M38" i="9" s="1"/>
  <c r="L9" i="9"/>
  <c r="L38" i="9" s="1"/>
  <c r="I9" i="9"/>
  <c r="I38" i="9" s="1"/>
  <c r="H9" i="9"/>
  <c r="H38" i="9" s="1"/>
  <c r="E9" i="9"/>
  <c r="E38" i="9" s="1"/>
  <c r="L7" i="9"/>
  <c r="H7" i="9"/>
  <c r="E3" i="11"/>
  <c r="E25" i="10"/>
  <c r="E4" i="10"/>
  <c r="K41" i="9"/>
  <c r="M27" i="9"/>
  <c r="L27" i="9"/>
  <c r="K27" i="9"/>
  <c r="J27" i="9"/>
  <c r="I27" i="9"/>
  <c r="H27" i="9"/>
  <c r="G27" i="9"/>
  <c r="F27" i="9"/>
  <c r="E27" i="9"/>
  <c r="D27" i="9"/>
  <c r="M25" i="9"/>
  <c r="L25" i="9"/>
  <c r="K25" i="9"/>
  <c r="J25" i="9"/>
  <c r="I25" i="9"/>
  <c r="H25" i="9"/>
  <c r="G25" i="9"/>
  <c r="F25" i="9"/>
  <c r="E25" i="9"/>
  <c r="D25" i="9"/>
  <c r="M23" i="9"/>
  <c r="L23" i="9"/>
  <c r="K23" i="9"/>
  <c r="J23" i="9"/>
  <c r="I23" i="9"/>
  <c r="H23" i="9"/>
  <c r="G23" i="9"/>
  <c r="F23" i="9"/>
  <c r="E23" i="9"/>
  <c r="D23" i="9"/>
  <c r="M43" i="9"/>
  <c r="L43" i="9"/>
  <c r="K43" i="9"/>
  <c r="J43" i="9"/>
  <c r="I43" i="9"/>
  <c r="H43" i="9"/>
  <c r="G43" i="9"/>
  <c r="F43" i="9"/>
  <c r="E43" i="9"/>
  <c r="M42" i="9"/>
  <c r="K42" i="9"/>
  <c r="J42" i="9"/>
  <c r="I42" i="9"/>
  <c r="G42" i="9"/>
  <c r="F42" i="9"/>
  <c r="E42" i="9"/>
  <c r="M41" i="9"/>
  <c r="L41" i="9"/>
  <c r="J41" i="9"/>
  <c r="I41" i="9"/>
  <c r="H41" i="9"/>
  <c r="G41" i="9"/>
  <c r="F41" i="9"/>
  <c r="E41" i="9"/>
  <c r="G40" i="9"/>
  <c r="P136" i="8"/>
  <c r="M136" i="8"/>
  <c r="J136" i="8"/>
  <c r="G136" i="8"/>
  <c r="D136" i="8" s="1"/>
  <c r="P135" i="8"/>
  <c r="M135" i="8"/>
  <c r="J135" i="8"/>
  <c r="G135" i="8"/>
  <c r="D135" i="8" s="1"/>
  <c r="P134" i="8"/>
  <c r="M134" i="8"/>
  <c r="D134" i="8" s="1"/>
  <c r="J134" i="8"/>
  <c r="G134" i="8"/>
  <c r="P133" i="8"/>
  <c r="M133" i="8"/>
  <c r="J133" i="8"/>
  <c r="G133" i="8"/>
  <c r="D133" i="8"/>
  <c r="P132" i="8"/>
  <c r="M132" i="8"/>
  <c r="J132" i="8"/>
  <c r="G132" i="8"/>
  <c r="D132" i="8" s="1"/>
  <c r="P131" i="8"/>
  <c r="M131" i="8"/>
  <c r="J131" i="8"/>
  <c r="G131" i="8"/>
  <c r="D131" i="8" s="1"/>
  <c r="P130" i="8"/>
  <c r="M130" i="8"/>
  <c r="D130" i="8" s="1"/>
  <c r="J130" i="8"/>
  <c r="G130" i="8"/>
  <c r="P129" i="8"/>
  <c r="D129" i="8" s="1"/>
  <c r="M129" i="8"/>
  <c r="J129" i="8"/>
  <c r="G129" i="8"/>
  <c r="P128" i="8"/>
  <c r="M128" i="8"/>
  <c r="J128" i="8"/>
  <c r="G128" i="8"/>
  <c r="D128" i="8" s="1"/>
  <c r="S127" i="8"/>
  <c r="Q134" i="8" s="1"/>
  <c r="R134" i="8" s="1"/>
  <c r="P127" i="8"/>
  <c r="M127" i="8"/>
  <c r="J127" i="8"/>
  <c r="G127" i="8"/>
  <c r="D127" i="8" s="1"/>
  <c r="R126" i="8"/>
  <c r="Q126" i="8"/>
  <c r="P126" i="8"/>
  <c r="N126" i="8"/>
  <c r="M126" i="8"/>
  <c r="K126" i="8"/>
  <c r="J126" i="8"/>
  <c r="I126" i="8"/>
  <c r="H126" i="8"/>
  <c r="G126" i="8"/>
  <c r="Q125" i="8"/>
  <c r="R125" i="8" s="1"/>
  <c r="P125" i="8"/>
  <c r="N125" i="8"/>
  <c r="M125" i="8"/>
  <c r="L125" i="8"/>
  <c r="K125" i="8"/>
  <c r="J125" i="8"/>
  <c r="I125" i="8"/>
  <c r="H125" i="8"/>
  <c r="G125" i="8"/>
  <c r="Q124" i="8"/>
  <c r="P124" i="8"/>
  <c r="O124" i="8"/>
  <c r="N124" i="8"/>
  <c r="M124" i="8"/>
  <c r="L124" i="8"/>
  <c r="K124" i="8"/>
  <c r="J124" i="8"/>
  <c r="H124" i="8"/>
  <c r="G124" i="8"/>
  <c r="D124" i="8"/>
  <c r="R123" i="8"/>
  <c r="Q123" i="8"/>
  <c r="P123" i="8"/>
  <c r="O123" i="8"/>
  <c r="N123" i="8"/>
  <c r="M123" i="8"/>
  <c r="K123" i="8"/>
  <c r="J123" i="8"/>
  <c r="H123" i="8"/>
  <c r="I123" i="8" s="1"/>
  <c r="G123" i="8"/>
  <c r="D123" i="8" s="1"/>
  <c r="R122" i="8"/>
  <c r="Q122" i="8"/>
  <c r="P122" i="8"/>
  <c r="N122" i="8"/>
  <c r="M122" i="8"/>
  <c r="K122" i="8"/>
  <c r="L122" i="8" s="1"/>
  <c r="J122" i="8"/>
  <c r="D122" i="8" s="1"/>
  <c r="I122" i="8"/>
  <c r="H122" i="8"/>
  <c r="G122" i="8"/>
  <c r="Q121" i="8"/>
  <c r="R121" i="8" s="1"/>
  <c r="P121" i="8"/>
  <c r="N121" i="8"/>
  <c r="O121" i="8" s="1"/>
  <c r="M121" i="8"/>
  <c r="D121" i="8" s="1"/>
  <c r="L121" i="8"/>
  <c r="K121" i="8"/>
  <c r="J121" i="8"/>
  <c r="I121" i="8"/>
  <c r="H121" i="8"/>
  <c r="G121" i="8"/>
  <c r="E121" i="8"/>
  <c r="Q120" i="8"/>
  <c r="R120" i="8" s="1"/>
  <c r="P120" i="8"/>
  <c r="O120" i="8"/>
  <c r="N120" i="8"/>
  <c r="M120" i="8"/>
  <c r="L120" i="8"/>
  <c r="K120" i="8"/>
  <c r="J120" i="8"/>
  <c r="H120" i="8"/>
  <c r="G120" i="8"/>
  <c r="D120" i="8"/>
  <c r="R119" i="8"/>
  <c r="Q119" i="8"/>
  <c r="P119" i="8"/>
  <c r="O119" i="8"/>
  <c r="N119" i="8"/>
  <c r="M119" i="8"/>
  <c r="K119" i="8"/>
  <c r="J119" i="8"/>
  <c r="H119" i="8"/>
  <c r="I119" i="8" s="1"/>
  <c r="G119" i="8"/>
  <c r="D119" i="8" s="1"/>
  <c r="R118" i="8"/>
  <c r="Q118" i="8"/>
  <c r="P118" i="8"/>
  <c r="N118" i="8"/>
  <c r="M118" i="8"/>
  <c r="K118" i="8"/>
  <c r="J118" i="8"/>
  <c r="I118" i="8"/>
  <c r="H118" i="8"/>
  <c r="G118" i="8"/>
  <c r="Q117" i="8"/>
  <c r="R117" i="8" s="1"/>
  <c r="P117" i="8"/>
  <c r="N117" i="8"/>
  <c r="M117" i="8"/>
  <c r="D117" i="8" s="1"/>
  <c r="L117" i="8"/>
  <c r="K117" i="8"/>
  <c r="J117" i="8"/>
  <c r="I117" i="8"/>
  <c r="H117" i="8"/>
  <c r="G117" i="8"/>
  <c r="E117" i="8"/>
  <c r="Q116" i="8"/>
  <c r="R116" i="8" s="1"/>
  <c r="P116" i="8"/>
  <c r="D116" i="8" s="1"/>
  <c r="O116" i="8"/>
  <c r="N116" i="8"/>
  <c r="M116" i="8"/>
  <c r="L116" i="8"/>
  <c r="K116" i="8"/>
  <c r="J116" i="8"/>
  <c r="H116" i="8"/>
  <c r="G116" i="8"/>
  <c r="R115" i="8"/>
  <c r="Q115" i="8"/>
  <c r="P115" i="8"/>
  <c r="O115" i="8"/>
  <c r="N115" i="8"/>
  <c r="M115" i="8"/>
  <c r="K115" i="8"/>
  <c r="J115" i="8"/>
  <c r="H115" i="8"/>
  <c r="G115" i="8"/>
  <c r="R114" i="8"/>
  <c r="Q114" i="8"/>
  <c r="P114" i="8"/>
  <c r="N114" i="8"/>
  <c r="M114" i="8"/>
  <c r="K114" i="8"/>
  <c r="J114" i="8"/>
  <c r="I114" i="8"/>
  <c r="H114" i="8"/>
  <c r="G114" i="8"/>
  <c r="Q113" i="8"/>
  <c r="P113" i="8"/>
  <c r="N113" i="8"/>
  <c r="M113" i="8"/>
  <c r="L113" i="8"/>
  <c r="K113" i="8"/>
  <c r="J113" i="8"/>
  <c r="I113" i="8"/>
  <c r="H113" i="8"/>
  <c r="G113" i="8"/>
  <c r="Q112" i="8"/>
  <c r="P112" i="8"/>
  <c r="O112" i="8"/>
  <c r="N112" i="8"/>
  <c r="M112" i="8"/>
  <c r="L112" i="8"/>
  <c r="K112" i="8"/>
  <c r="J112" i="8"/>
  <c r="H112" i="8"/>
  <c r="G112" i="8"/>
  <c r="R111" i="8"/>
  <c r="Q111" i="8"/>
  <c r="P111" i="8"/>
  <c r="O111" i="8"/>
  <c r="N111" i="8"/>
  <c r="M111" i="8"/>
  <c r="K111" i="8"/>
  <c r="J111" i="8"/>
  <c r="H111" i="8"/>
  <c r="G111" i="8"/>
  <c r="R110" i="8"/>
  <c r="Q110" i="8"/>
  <c r="P110" i="8"/>
  <c r="N110" i="8"/>
  <c r="M110" i="8"/>
  <c r="K110" i="8"/>
  <c r="J110" i="8"/>
  <c r="I110" i="8"/>
  <c r="H110" i="8"/>
  <c r="G110" i="8"/>
  <c r="Q109" i="8"/>
  <c r="R109" i="8" s="1"/>
  <c r="P109" i="8"/>
  <c r="N109" i="8"/>
  <c r="M109" i="8"/>
  <c r="L109" i="8"/>
  <c r="K109" i="8"/>
  <c r="J109" i="8"/>
  <c r="I109" i="8"/>
  <c r="H109" i="8"/>
  <c r="G109" i="8"/>
  <c r="Q108" i="8"/>
  <c r="P108" i="8"/>
  <c r="R108" i="8" s="1"/>
  <c r="O108" i="8"/>
  <c r="N108" i="8"/>
  <c r="M108" i="8"/>
  <c r="L108" i="8"/>
  <c r="K108" i="8"/>
  <c r="J108" i="8"/>
  <c r="H108" i="8"/>
  <c r="G108" i="8"/>
  <c r="D108" i="8"/>
  <c r="R107" i="8"/>
  <c r="Q107" i="8"/>
  <c r="P107" i="8"/>
  <c r="O107" i="8"/>
  <c r="N107" i="8"/>
  <c r="M107" i="8"/>
  <c r="K107" i="8"/>
  <c r="J107" i="8"/>
  <c r="H107" i="8"/>
  <c r="G107" i="8"/>
  <c r="D106" i="8"/>
  <c r="D105" i="8"/>
  <c r="D104" i="8"/>
  <c r="D103" i="8"/>
  <c r="D102" i="8"/>
  <c r="D101" i="8"/>
  <c r="D100" i="8"/>
  <c r="D99" i="8"/>
  <c r="D98" i="8"/>
  <c r="D97" i="8"/>
  <c r="Q96" i="8"/>
  <c r="R96" i="8" s="1"/>
  <c r="P96" i="8"/>
  <c r="N96" i="8"/>
  <c r="M96" i="8"/>
  <c r="O96" i="8" s="1"/>
  <c r="K96" i="8"/>
  <c r="L96" i="8" s="1"/>
  <c r="J96" i="8"/>
  <c r="I96" i="8"/>
  <c r="H96" i="8"/>
  <c r="G96" i="8"/>
  <c r="R95" i="8"/>
  <c r="Q95" i="8"/>
  <c r="P95" i="8"/>
  <c r="D95" i="8" s="1"/>
  <c r="N95" i="8"/>
  <c r="O95" i="8" s="1"/>
  <c r="M95" i="8"/>
  <c r="L95" i="8"/>
  <c r="K95" i="8"/>
  <c r="J95" i="8"/>
  <c r="H95" i="8"/>
  <c r="G95" i="8"/>
  <c r="Q94" i="8"/>
  <c r="R94" i="8" s="1"/>
  <c r="P94" i="8"/>
  <c r="N94" i="8"/>
  <c r="M94" i="8"/>
  <c r="O94" i="8" s="1"/>
  <c r="K94" i="8"/>
  <c r="L94" i="8" s="1"/>
  <c r="J94" i="8"/>
  <c r="H94" i="8"/>
  <c r="G94" i="8"/>
  <c r="D94" i="8" s="1"/>
  <c r="Q93" i="8"/>
  <c r="P93" i="8"/>
  <c r="D93" i="8" s="1"/>
  <c r="N93" i="8"/>
  <c r="O93" i="8" s="1"/>
  <c r="M93" i="8"/>
  <c r="L93" i="8"/>
  <c r="K93" i="8"/>
  <c r="J93" i="8"/>
  <c r="H93" i="8"/>
  <c r="G93" i="8"/>
  <c r="Q92" i="8"/>
  <c r="R92" i="8" s="1"/>
  <c r="P92" i="8"/>
  <c r="O92" i="8"/>
  <c r="N92" i="8"/>
  <c r="M92" i="8"/>
  <c r="K92" i="8"/>
  <c r="L92" i="8" s="1"/>
  <c r="J92" i="8"/>
  <c r="H92" i="8"/>
  <c r="G92" i="8"/>
  <c r="D92" i="8" s="1"/>
  <c r="E92" i="8"/>
  <c r="Q91" i="8"/>
  <c r="P91" i="8"/>
  <c r="R91" i="8" s="1"/>
  <c r="N91" i="8"/>
  <c r="O91" i="8" s="1"/>
  <c r="M91" i="8"/>
  <c r="K91" i="8"/>
  <c r="J91" i="8"/>
  <c r="L91" i="8" s="1"/>
  <c r="H91" i="8"/>
  <c r="G91" i="8"/>
  <c r="D91" i="8"/>
  <c r="Q90" i="8"/>
  <c r="R90" i="8" s="1"/>
  <c r="P90" i="8"/>
  <c r="O90" i="8"/>
  <c r="N90" i="8"/>
  <c r="M90" i="8"/>
  <c r="K90" i="8"/>
  <c r="L90" i="8" s="1"/>
  <c r="J90" i="8"/>
  <c r="I90" i="8"/>
  <c r="F90" i="8" s="1"/>
  <c r="H90" i="8"/>
  <c r="G90" i="8"/>
  <c r="E90" i="8"/>
  <c r="D90" i="8"/>
  <c r="Q89" i="8"/>
  <c r="P89" i="8"/>
  <c r="R89" i="8" s="1"/>
  <c r="O89" i="8"/>
  <c r="N89" i="8"/>
  <c r="M89" i="8"/>
  <c r="K89" i="8"/>
  <c r="L89" i="8" s="1"/>
  <c r="J89" i="8"/>
  <c r="H89" i="8"/>
  <c r="G89" i="8"/>
  <c r="D89" i="8" s="1"/>
  <c r="Q88" i="8"/>
  <c r="R88" i="8" s="1"/>
  <c r="P88" i="8"/>
  <c r="N88" i="8"/>
  <c r="O88" i="8" s="1"/>
  <c r="M88" i="8"/>
  <c r="K88" i="8"/>
  <c r="L88" i="8" s="1"/>
  <c r="J88" i="8"/>
  <c r="H88" i="8"/>
  <c r="G88" i="8"/>
  <c r="D88" i="8" s="1"/>
  <c r="Q87" i="8"/>
  <c r="R87" i="8" s="1"/>
  <c r="P87" i="8"/>
  <c r="N87" i="8"/>
  <c r="M87" i="8"/>
  <c r="L87" i="8"/>
  <c r="K87" i="8"/>
  <c r="J87" i="8"/>
  <c r="H87" i="8"/>
  <c r="I87" i="8" s="1"/>
  <c r="G87" i="8"/>
  <c r="D87" i="8"/>
  <c r="M86" i="8"/>
  <c r="M85" i="8"/>
  <c r="M84" i="8"/>
  <c r="M83" i="8"/>
  <c r="M82" i="8"/>
  <c r="M81" i="8"/>
  <c r="M80" i="8"/>
  <c r="M79" i="8"/>
  <c r="M78" i="8"/>
  <c r="M77" i="8"/>
  <c r="P76" i="8"/>
  <c r="M76" i="8"/>
  <c r="J76" i="8"/>
  <c r="G76" i="8"/>
  <c r="P75" i="8"/>
  <c r="M75" i="8"/>
  <c r="J75" i="8"/>
  <c r="G75" i="8"/>
  <c r="D75" i="8"/>
  <c r="P74" i="8"/>
  <c r="M74" i="8"/>
  <c r="J74" i="8"/>
  <c r="G74" i="8"/>
  <c r="D74" i="8"/>
  <c r="P73" i="8"/>
  <c r="M73" i="8"/>
  <c r="J73" i="8"/>
  <c r="G73" i="8"/>
  <c r="D73" i="8"/>
  <c r="P72" i="8"/>
  <c r="M72" i="8"/>
  <c r="J72" i="8"/>
  <c r="G72" i="8"/>
  <c r="D72" i="8" s="1"/>
  <c r="P71" i="8"/>
  <c r="M71" i="8"/>
  <c r="J71" i="8"/>
  <c r="G71" i="8"/>
  <c r="P70" i="8"/>
  <c r="M70" i="8"/>
  <c r="J70" i="8"/>
  <c r="G70" i="8"/>
  <c r="D70" i="8"/>
  <c r="P69" i="8"/>
  <c r="M69" i="8"/>
  <c r="J69" i="8"/>
  <c r="G69" i="8"/>
  <c r="P68" i="8"/>
  <c r="M68" i="8"/>
  <c r="J68" i="8"/>
  <c r="G68" i="8"/>
  <c r="S67" i="8"/>
  <c r="N75" i="8" s="1"/>
  <c r="P67" i="8"/>
  <c r="M67" i="8"/>
  <c r="J67" i="8"/>
  <c r="G67" i="8"/>
  <c r="D67" i="8" s="1"/>
  <c r="F66" i="8"/>
  <c r="E66" i="8"/>
  <c r="D66" i="8"/>
  <c r="R65" i="8"/>
  <c r="O65" i="8"/>
  <c r="L65" i="8"/>
  <c r="F65" i="8" s="1"/>
  <c r="I65" i="8"/>
  <c r="E65" i="8"/>
  <c r="D65" i="8"/>
  <c r="R64" i="8"/>
  <c r="O64" i="8"/>
  <c r="L64" i="8"/>
  <c r="I64" i="8"/>
  <c r="F64" i="8" s="1"/>
  <c r="E64" i="8"/>
  <c r="D64" i="8"/>
  <c r="R63" i="8"/>
  <c r="O63" i="8"/>
  <c r="L63" i="8"/>
  <c r="I63" i="8"/>
  <c r="F63" i="8"/>
  <c r="E63" i="8"/>
  <c r="D63" i="8"/>
  <c r="R62" i="8"/>
  <c r="O62" i="8"/>
  <c r="F62" i="8" s="1"/>
  <c r="L62" i="8"/>
  <c r="I62" i="8"/>
  <c r="E62" i="8"/>
  <c r="D62" i="8"/>
  <c r="R61" i="8"/>
  <c r="O61" i="8"/>
  <c r="L61" i="8"/>
  <c r="F61" i="8" s="1"/>
  <c r="I61" i="8"/>
  <c r="E61" i="8"/>
  <c r="D61" i="8"/>
  <c r="R60" i="8"/>
  <c r="O60" i="8"/>
  <c r="L60" i="8"/>
  <c r="I60" i="8"/>
  <c r="F60" i="8" s="1"/>
  <c r="E60" i="8"/>
  <c r="D60" i="8"/>
  <c r="R59" i="8"/>
  <c r="F59" i="8" s="1"/>
  <c r="O59" i="8"/>
  <c r="L59" i="8"/>
  <c r="I59" i="8"/>
  <c r="E59" i="8"/>
  <c r="D59" i="8"/>
  <c r="R58" i="8"/>
  <c r="O58" i="8"/>
  <c r="F58" i="8" s="1"/>
  <c r="L58" i="8"/>
  <c r="I58" i="8"/>
  <c r="E58" i="8"/>
  <c r="D58" i="8"/>
  <c r="R57" i="8"/>
  <c r="O57" i="8"/>
  <c r="L57" i="8"/>
  <c r="F57" i="8" s="1"/>
  <c r="I57" i="8"/>
  <c r="E57" i="8"/>
  <c r="D57" i="8"/>
  <c r="R56" i="8"/>
  <c r="O56" i="8"/>
  <c r="L56" i="8"/>
  <c r="I56" i="8"/>
  <c r="F56" i="8" s="1"/>
  <c r="E56" i="8"/>
  <c r="D56" i="8"/>
  <c r="R55" i="8"/>
  <c r="O55" i="8"/>
  <c r="L55" i="8"/>
  <c r="I55" i="8"/>
  <c r="F55" i="8"/>
  <c r="E55" i="8"/>
  <c r="D55" i="8"/>
  <c r="R54" i="8"/>
  <c r="O54" i="8"/>
  <c r="F54" i="8" s="1"/>
  <c r="L54" i="8"/>
  <c r="I54" i="8"/>
  <c r="E54" i="8"/>
  <c r="D54" i="8"/>
  <c r="R53" i="8"/>
  <c r="O53" i="8"/>
  <c r="L53" i="8"/>
  <c r="F53" i="8" s="1"/>
  <c r="I53" i="8"/>
  <c r="E53" i="8"/>
  <c r="D53" i="8"/>
  <c r="R52" i="8"/>
  <c r="O52" i="8"/>
  <c r="L52" i="8"/>
  <c r="I52" i="8"/>
  <c r="F52" i="8" s="1"/>
  <c r="E52" i="8"/>
  <c r="D52" i="8"/>
  <c r="R51" i="8"/>
  <c r="O51" i="8"/>
  <c r="L51" i="8"/>
  <c r="I51" i="8"/>
  <c r="F51" i="8"/>
  <c r="E51" i="8"/>
  <c r="D51" i="8"/>
  <c r="R50" i="8"/>
  <c r="O50" i="8"/>
  <c r="F50" i="8" s="1"/>
  <c r="L50" i="8"/>
  <c r="I50" i="8"/>
  <c r="E50" i="8"/>
  <c r="D50" i="8"/>
  <c r="R49" i="8"/>
  <c r="O49" i="8"/>
  <c r="L49" i="8"/>
  <c r="F49" i="8" s="1"/>
  <c r="I49" i="8"/>
  <c r="E49" i="8"/>
  <c r="D49" i="8"/>
  <c r="R48" i="8"/>
  <c r="O48" i="8"/>
  <c r="L48" i="8"/>
  <c r="I48" i="8"/>
  <c r="F48" i="8" s="1"/>
  <c r="E48" i="8"/>
  <c r="D48" i="8"/>
  <c r="R47" i="8"/>
  <c r="O47" i="8"/>
  <c r="L47" i="8"/>
  <c r="I47" i="8"/>
  <c r="F47" i="8"/>
  <c r="E47" i="8"/>
  <c r="D47" i="8"/>
  <c r="S46" i="8"/>
  <c r="R46" i="8"/>
  <c r="O46" i="8"/>
  <c r="L46" i="8"/>
  <c r="I46" i="8"/>
  <c r="F46" i="8"/>
  <c r="E46" i="8"/>
  <c r="D46" i="8"/>
  <c r="R45" i="8"/>
  <c r="O45" i="8"/>
  <c r="F45" i="8" s="1"/>
  <c r="L45" i="8"/>
  <c r="I45" i="8"/>
  <c r="E45" i="8"/>
  <c r="D45" i="8"/>
  <c r="R44" i="8"/>
  <c r="O44" i="8"/>
  <c r="L44" i="8"/>
  <c r="F44" i="8" s="1"/>
  <c r="I44" i="8"/>
  <c r="E44" i="8"/>
  <c r="D44" i="8"/>
  <c r="R43" i="8"/>
  <c r="O43" i="8"/>
  <c r="L43" i="8"/>
  <c r="I43" i="8"/>
  <c r="F43" i="8" s="1"/>
  <c r="E43" i="8"/>
  <c r="D43" i="8"/>
  <c r="R42" i="8"/>
  <c r="O42" i="8"/>
  <c r="L42" i="8"/>
  <c r="I42" i="8"/>
  <c r="F42" i="8"/>
  <c r="E42" i="8"/>
  <c r="D42" i="8"/>
  <c r="R41" i="8"/>
  <c r="O41" i="8"/>
  <c r="F41" i="8" s="1"/>
  <c r="L41" i="8"/>
  <c r="I41" i="8"/>
  <c r="E41" i="8"/>
  <c r="D41" i="8"/>
  <c r="R40" i="8"/>
  <c r="O40" i="8"/>
  <c r="L40" i="8"/>
  <c r="F40" i="8" s="1"/>
  <c r="I40" i="8"/>
  <c r="E40" i="8"/>
  <c r="D40" i="8"/>
  <c r="R39" i="8"/>
  <c r="O39" i="8"/>
  <c r="L39" i="8"/>
  <c r="I39" i="8"/>
  <c r="F39" i="8" s="1"/>
  <c r="E39" i="8"/>
  <c r="D39" i="8"/>
  <c r="R38" i="8"/>
  <c r="O38" i="8"/>
  <c r="L38" i="8"/>
  <c r="I38" i="8"/>
  <c r="F38" i="8"/>
  <c r="E38" i="8"/>
  <c r="D38" i="8"/>
  <c r="R37" i="8"/>
  <c r="O37" i="8"/>
  <c r="F37" i="8" s="1"/>
  <c r="L37" i="8"/>
  <c r="I37" i="8"/>
  <c r="E37" i="8"/>
  <c r="D37" i="8"/>
  <c r="S36" i="8"/>
  <c r="R36" i="8"/>
  <c r="O36" i="8"/>
  <c r="F36" i="8" s="1"/>
  <c r="L36" i="8"/>
  <c r="I36" i="8"/>
  <c r="E36" i="8"/>
  <c r="D36" i="8"/>
  <c r="R35" i="8"/>
  <c r="O35" i="8"/>
  <c r="L35" i="8"/>
  <c r="F35" i="8" s="1"/>
  <c r="I35" i="8"/>
  <c r="E35" i="8"/>
  <c r="D35" i="8"/>
  <c r="R34" i="8"/>
  <c r="O34" i="8"/>
  <c r="L34" i="8"/>
  <c r="I34" i="8"/>
  <c r="F34" i="8" s="1"/>
  <c r="E34" i="8"/>
  <c r="D34" i="8"/>
  <c r="R33" i="8"/>
  <c r="O33" i="8"/>
  <c r="L33" i="8"/>
  <c r="I33" i="8"/>
  <c r="F33" i="8"/>
  <c r="E33" i="8"/>
  <c r="D33" i="8"/>
  <c r="R32" i="8"/>
  <c r="O32" i="8"/>
  <c r="F32" i="8" s="1"/>
  <c r="L32" i="8"/>
  <c r="I32" i="8"/>
  <c r="E32" i="8"/>
  <c r="D32" i="8"/>
  <c r="R31" i="8"/>
  <c r="O31" i="8"/>
  <c r="L31" i="8"/>
  <c r="F31" i="8" s="1"/>
  <c r="I31" i="8"/>
  <c r="E31" i="8"/>
  <c r="D31" i="8"/>
  <c r="R30" i="8"/>
  <c r="O30" i="8"/>
  <c r="L30" i="8"/>
  <c r="I30" i="8"/>
  <c r="F30" i="8" s="1"/>
  <c r="E30" i="8"/>
  <c r="D30" i="8"/>
  <c r="R29" i="8"/>
  <c r="O29" i="8"/>
  <c r="L29" i="8"/>
  <c r="I29" i="8"/>
  <c r="F29" i="8"/>
  <c r="E29" i="8"/>
  <c r="D29" i="8"/>
  <c r="R28" i="8"/>
  <c r="O28" i="8"/>
  <c r="F28" i="8" s="1"/>
  <c r="L28" i="8"/>
  <c r="I28" i="8"/>
  <c r="E28" i="8"/>
  <c r="D28" i="8"/>
  <c r="R27" i="8"/>
  <c r="O27" i="8"/>
  <c r="L27" i="8"/>
  <c r="F27" i="8" s="1"/>
  <c r="I27" i="8"/>
  <c r="E27" i="8"/>
  <c r="D27" i="8"/>
  <c r="R26" i="8"/>
  <c r="O26" i="8"/>
  <c r="L26" i="8"/>
  <c r="I26" i="8"/>
  <c r="F26" i="8" s="1"/>
  <c r="E26" i="8"/>
  <c r="D26" i="8"/>
  <c r="R25" i="8"/>
  <c r="O25" i="8"/>
  <c r="L25" i="8"/>
  <c r="I25" i="8"/>
  <c r="F25" i="8"/>
  <c r="E25" i="8"/>
  <c r="D25" i="8"/>
  <c r="R24" i="8"/>
  <c r="O24" i="8"/>
  <c r="F24" i="8" s="1"/>
  <c r="L24" i="8"/>
  <c r="I24" i="8"/>
  <c r="E24" i="8"/>
  <c r="D24" i="8"/>
  <c r="R23" i="8"/>
  <c r="O23" i="8"/>
  <c r="L23" i="8"/>
  <c r="F23" i="8" s="1"/>
  <c r="I23" i="8"/>
  <c r="E23" i="8"/>
  <c r="D23" i="8"/>
  <c r="R22" i="8"/>
  <c r="O22" i="8"/>
  <c r="L22" i="8"/>
  <c r="I22" i="8"/>
  <c r="F22" i="8" s="1"/>
  <c r="E22" i="8"/>
  <c r="D22" i="8"/>
  <c r="R21" i="8"/>
  <c r="O21" i="8"/>
  <c r="L21" i="8"/>
  <c r="I21" i="8"/>
  <c r="F21" i="8"/>
  <c r="E21" i="8"/>
  <c r="D21" i="8"/>
  <c r="R20" i="8"/>
  <c r="O20" i="8"/>
  <c r="F20" i="8" s="1"/>
  <c r="L20" i="8"/>
  <c r="I20" i="8"/>
  <c r="E20" i="8"/>
  <c r="D20" i="8"/>
  <c r="R19" i="8"/>
  <c r="O19" i="8"/>
  <c r="L19" i="8"/>
  <c r="F19" i="8" s="1"/>
  <c r="I19" i="8"/>
  <c r="E19" i="8"/>
  <c r="D19" i="8"/>
  <c r="R18" i="8"/>
  <c r="O18" i="8"/>
  <c r="L18" i="8"/>
  <c r="I18" i="8"/>
  <c r="F18" i="8" s="1"/>
  <c r="E18" i="8"/>
  <c r="D18" i="8"/>
  <c r="R17" i="8"/>
  <c r="O17" i="8"/>
  <c r="L17" i="8"/>
  <c r="I17" i="8"/>
  <c r="F17" i="8"/>
  <c r="E17" i="8"/>
  <c r="D17" i="8"/>
  <c r="R16" i="8"/>
  <c r="O16" i="8"/>
  <c r="F16" i="8" s="1"/>
  <c r="L16" i="8"/>
  <c r="I16" i="8"/>
  <c r="E16" i="8"/>
  <c r="D16" i="8"/>
  <c r="R15" i="8"/>
  <c r="O15" i="8"/>
  <c r="L15" i="8"/>
  <c r="F15" i="8" s="1"/>
  <c r="I15" i="8"/>
  <c r="E15" i="8"/>
  <c r="D15" i="8"/>
  <c r="R14" i="8"/>
  <c r="O14" i="8"/>
  <c r="L14" i="8"/>
  <c r="I14" i="8"/>
  <c r="F14" i="8" s="1"/>
  <c r="E14" i="8"/>
  <c r="D14" i="8"/>
  <c r="R13" i="8"/>
  <c r="O13" i="8"/>
  <c r="L13" i="8"/>
  <c r="I13" i="8"/>
  <c r="F13" i="8"/>
  <c r="E13" i="8"/>
  <c r="D13" i="8"/>
  <c r="R12" i="8"/>
  <c r="O12" i="8"/>
  <c r="F12" i="8" s="1"/>
  <c r="L12" i="8"/>
  <c r="I12" i="8"/>
  <c r="E12" i="8"/>
  <c r="D12" i="8"/>
  <c r="R11" i="8"/>
  <c r="O11" i="8"/>
  <c r="L11" i="8"/>
  <c r="F11" i="8" s="1"/>
  <c r="I11" i="8"/>
  <c r="E11" i="8"/>
  <c r="D11" i="8"/>
  <c r="R10" i="8"/>
  <c r="O10" i="8"/>
  <c r="L10" i="8"/>
  <c r="I10" i="8"/>
  <c r="F10" i="8" s="1"/>
  <c r="E10" i="8"/>
  <c r="D10" i="8"/>
  <c r="R9" i="8"/>
  <c r="O9" i="8"/>
  <c r="L9" i="8"/>
  <c r="I9" i="8"/>
  <c r="F9" i="8"/>
  <c r="E9" i="8"/>
  <c r="D9" i="8"/>
  <c r="R8" i="8"/>
  <c r="O8" i="8"/>
  <c r="F8" i="8" s="1"/>
  <c r="L8" i="8"/>
  <c r="I8" i="8"/>
  <c r="E8" i="8"/>
  <c r="D8" i="8"/>
  <c r="R7" i="8"/>
  <c r="O7" i="8"/>
  <c r="L7" i="8"/>
  <c r="F7" i="8" s="1"/>
  <c r="I7" i="8"/>
  <c r="E7" i="8"/>
  <c r="D7" i="8"/>
  <c r="R6" i="8"/>
  <c r="O6" i="8"/>
  <c r="L6" i="8"/>
  <c r="I6" i="8"/>
  <c r="F6" i="8" s="1"/>
  <c r="E6" i="8"/>
  <c r="D6" i="8"/>
  <c r="P4" i="8"/>
  <c r="M4" i="8"/>
  <c r="J4" i="8"/>
  <c r="G4" i="8"/>
  <c r="P3" i="8"/>
  <c r="M3" i="8"/>
  <c r="J3" i="8"/>
  <c r="G3" i="8"/>
  <c r="N14" i="7"/>
  <c r="K14" i="7"/>
  <c r="S13" i="7"/>
  <c r="R13" i="7"/>
  <c r="Q13" i="7"/>
  <c r="O13" i="7"/>
  <c r="P13" i="7" s="1"/>
  <c r="B13" i="7"/>
  <c r="R12" i="7"/>
  <c r="Q12" i="7"/>
  <c r="O12" i="7"/>
  <c r="P12" i="7" s="1"/>
  <c r="B12" i="7"/>
  <c r="R11" i="7"/>
  <c r="S11" i="7" s="1"/>
  <c r="Q11" i="7"/>
  <c r="O11" i="7"/>
  <c r="P11" i="7" s="1"/>
  <c r="B11" i="7"/>
  <c r="R10" i="7"/>
  <c r="Q10" i="7"/>
  <c r="O10" i="7"/>
  <c r="P10" i="7" s="1"/>
  <c r="B10" i="7"/>
  <c r="S9" i="7"/>
  <c r="R9" i="7"/>
  <c r="Q9" i="7"/>
  <c r="O9" i="7"/>
  <c r="P9" i="7" s="1"/>
  <c r="B9" i="7"/>
  <c r="R8" i="7"/>
  <c r="Q8" i="7"/>
  <c r="O8" i="7"/>
  <c r="B8" i="7"/>
  <c r="R7" i="7"/>
  <c r="S7" i="7" s="1"/>
  <c r="Q7" i="7"/>
  <c r="O7" i="7"/>
  <c r="P7" i="7" s="1"/>
  <c r="L7" i="7"/>
  <c r="M7" i="7" s="1"/>
  <c r="B7" i="7"/>
  <c r="R6" i="7"/>
  <c r="S6" i="7" s="1"/>
  <c r="Q6" i="7"/>
  <c r="O6" i="7"/>
  <c r="P6" i="7" s="1"/>
  <c r="B6" i="7"/>
  <c r="W5" i="7"/>
  <c r="C12" i="7" s="1"/>
  <c r="R5" i="7"/>
  <c r="S5" i="7" s="1"/>
  <c r="Q5" i="7"/>
  <c r="O5" i="7"/>
  <c r="P5" i="7" s="1"/>
  <c r="B5" i="7"/>
  <c r="W4" i="7"/>
  <c r="R4" i="7"/>
  <c r="Q4" i="7"/>
  <c r="Q14" i="7" s="1"/>
  <c r="B4" i="7"/>
  <c r="H14" i="6"/>
  <c r="F14" i="6"/>
  <c r="E14" i="6"/>
  <c r="K13" i="6"/>
  <c r="G13" i="6"/>
  <c r="D13" i="6"/>
  <c r="C13" i="6"/>
  <c r="R13" i="6" s="1"/>
  <c r="S13" i="6" s="1"/>
  <c r="B13" i="6"/>
  <c r="Q13" i="6" s="1"/>
  <c r="K12" i="6"/>
  <c r="G12" i="6"/>
  <c r="C12" i="6"/>
  <c r="B12" i="6"/>
  <c r="Q12" i="6" s="1"/>
  <c r="K11" i="6"/>
  <c r="G11" i="6"/>
  <c r="D11" i="6"/>
  <c r="C11" i="6"/>
  <c r="R11" i="6" s="1"/>
  <c r="B11" i="6"/>
  <c r="Q11" i="6" s="1"/>
  <c r="K10" i="6"/>
  <c r="G10" i="6"/>
  <c r="C10" i="6"/>
  <c r="B10" i="6"/>
  <c r="Q10" i="6" s="1"/>
  <c r="K9" i="6"/>
  <c r="G9" i="6"/>
  <c r="D9" i="6"/>
  <c r="C9" i="6"/>
  <c r="R9" i="6" s="1"/>
  <c r="B9" i="6"/>
  <c r="Q9" i="6" s="1"/>
  <c r="K8" i="6"/>
  <c r="G8" i="6"/>
  <c r="C8" i="6"/>
  <c r="B8" i="6"/>
  <c r="Q8" i="6" s="1"/>
  <c r="K7" i="6"/>
  <c r="G7" i="6"/>
  <c r="D7" i="6"/>
  <c r="C7" i="6"/>
  <c r="R7" i="6" s="1"/>
  <c r="S7" i="6" s="1"/>
  <c r="B7" i="6"/>
  <c r="Q7" i="6" s="1"/>
  <c r="K6" i="6"/>
  <c r="G6" i="6"/>
  <c r="C6" i="6"/>
  <c r="B6" i="6"/>
  <c r="Q6" i="6" s="1"/>
  <c r="K5" i="6"/>
  <c r="G5" i="6"/>
  <c r="D5" i="6"/>
  <c r="C5" i="6"/>
  <c r="R5" i="6" s="1"/>
  <c r="S5" i="6" s="1"/>
  <c r="B5" i="6"/>
  <c r="Q5" i="6" s="1"/>
  <c r="K4" i="6"/>
  <c r="K14" i="6" s="1"/>
  <c r="G4" i="6"/>
  <c r="G15" i="6" s="1"/>
  <c r="C4" i="6"/>
  <c r="B4" i="6"/>
  <c r="B14" i="6" s="1"/>
  <c r="G19" i="3"/>
  <c r="N18" i="3"/>
  <c r="F17" i="3"/>
  <c r="E17" i="3"/>
  <c r="E16" i="3" s="1"/>
  <c r="D17" i="3"/>
  <c r="D16" i="3" s="1"/>
  <c r="F16" i="3"/>
  <c r="X12" i="3"/>
  <c r="W12" i="3"/>
  <c r="V12" i="3"/>
  <c r="U12" i="3"/>
  <c r="H9" i="3"/>
  <c r="D9" i="3"/>
  <c r="F9" i="3"/>
  <c r="E9" i="3"/>
  <c r="X8" i="3"/>
  <c r="W8" i="3"/>
  <c r="V8" i="3"/>
  <c r="U8" i="3"/>
  <c r="U5" i="3" s="1"/>
  <c r="G8" i="3"/>
  <c r="F8" i="3"/>
  <c r="E8" i="3"/>
  <c r="D8" i="3"/>
  <c r="D5" i="3" s="1"/>
  <c r="E5" i="3"/>
  <c r="H5" i="3"/>
  <c r="W9" i="3" l="1"/>
  <c r="V5" i="3"/>
  <c r="X9" i="3"/>
  <c r="F5" i="3"/>
  <c r="F3" i="3" s="1"/>
  <c r="G9" i="3"/>
  <c r="K40" i="9"/>
  <c r="D38" i="9"/>
  <c r="L6" i="7"/>
  <c r="M6" i="7" s="1"/>
  <c r="L10" i="7"/>
  <c r="M10" i="7" s="1"/>
  <c r="F9" i="9"/>
  <c r="F38" i="9" s="1"/>
  <c r="J9" i="9"/>
  <c r="J38" i="9" s="1"/>
  <c r="G8" i="9"/>
  <c r="K8" i="9"/>
  <c r="K37" i="9" s="1"/>
  <c r="E150" i="12"/>
  <c r="D11" i="9"/>
  <c r="H11" i="9"/>
  <c r="L11" i="9"/>
  <c r="E7" i="9"/>
  <c r="F5" i="7" s="1"/>
  <c r="I7" i="9"/>
  <c r="M7" i="9"/>
  <c r="M36" i="9" s="1"/>
  <c r="G9" i="9"/>
  <c r="G38" i="9" s="1"/>
  <c r="K9" i="9"/>
  <c r="K38" i="9" s="1"/>
  <c r="D8" i="9"/>
  <c r="H8" i="9"/>
  <c r="L8" i="9"/>
  <c r="L37" i="9" s="1"/>
  <c r="E11" i="9"/>
  <c r="I11" i="9"/>
  <c r="M11" i="9"/>
  <c r="P77" i="8"/>
  <c r="P79" i="8"/>
  <c r="P81" i="8"/>
  <c r="P83" i="8"/>
  <c r="P86" i="8"/>
  <c r="G77" i="8"/>
  <c r="D77" i="8" s="1"/>
  <c r="N4" i="6" s="1"/>
  <c r="G78" i="8"/>
  <c r="G79" i="8"/>
  <c r="G80" i="8"/>
  <c r="G81" i="8"/>
  <c r="G82" i="8"/>
  <c r="G83" i="8"/>
  <c r="G84" i="8"/>
  <c r="G85" i="8"/>
  <c r="G86" i="8"/>
  <c r="D86" i="8"/>
  <c r="N13" i="6" s="1"/>
  <c r="T13" i="6" s="1"/>
  <c r="P78" i="8"/>
  <c r="P80" i="8"/>
  <c r="P82" i="8"/>
  <c r="P84" i="8"/>
  <c r="P85" i="8"/>
  <c r="J77" i="8"/>
  <c r="J78" i="8"/>
  <c r="D78" i="8" s="1"/>
  <c r="N5" i="6" s="1"/>
  <c r="T5" i="6" s="1"/>
  <c r="J79" i="8"/>
  <c r="D79" i="8" s="1"/>
  <c r="N6" i="6" s="1"/>
  <c r="T6" i="6" s="1"/>
  <c r="J80" i="8"/>
  <c r="J81" i="8"/>
  <c r="J82" i="8"/>
  <c r="D82" i="8" s="1"/>
  <c r="N9" i="6" s="1"/>
  <c r="T9" i="6" s="1"/>
  <c r="J83" i="8"/>
  <c r="D83" i="8" s="1"/>
  <c r="N10" i="6" s="1"/>
  <c r="T10" i="6" s="1"/>
  <c r="J84" i="8"/>
  <c r="J85" i="8"/>
  <c r="F8" i="9"/>
  <c r="J8" i="9"/>
  <c r="J37" i="9" s="1"/>
  <c r="K7" i="9"/>
  <c r="F11" i="7" s="1"/>
  <c r="G7" i="9"/>
  <c r="G36" i="9" s="1"/>
  <c r="D14" i="9"/>
  <c r="D43" i="9" s="1"/>
  <c r="C43" i="9" s="1"/>
  <c r="D41" i="9"/>
  <c r="E3" i="13"/>
  <c r="F7" i="9"/>
  <c r="F36" i="9" s="1"/>
  <c r="J7" i="9"/>
  <c r="I36" i="9"/>
  <c r="E4" i="12"/>
  <c r="E3" i="10"/>
  <c r="Y3" i="3"/>
  <c r="N4" i="3"/>
  <c r="W5" i="3"/>
  <c r="W3" i="3" s="1"/>
  <c r="D4" i="6"/>
  <c r="D6" i="6"/>
  <c r="D8" i="6"/>
  <c r="D10" i="6"/>
  <c r="D12" i="6"/>
  <c r="S12" i="7"/>
  <c r="C27" i="9"/>
  <c r="H42" i="9"/>
  <c r="L42" i="9"/>
  <c r="E57" i="12"/>
  <c r="G5" i="3"/>
  <c r="X5" i="3"/>
  <c r="G15" i="3"/>
  <c r="S8" i="7"/>
  <c r="S10" i="7"/>
  <c r="D80" i="8"/>
  <c r="N7" i="6" s="1"/>
  <c r="T7" i="6" s="1"/>
  <c r="D81" i="8"/>
  <c r="N8" i="6" s="1"/>
  <c r="T8" i="6" s="1"/>
  <c r="E25" i="12"/>
  <c r="H3" i="3"/>
  <c r="V9" i="3"/>
  <c r="V3" i="3" s="1"/>
  <c r="D85" i="8"/>
  <c r="N12" i="6" s="1"/>
  <c r="T12" i="6" s="1"/>
  <c r="C41" i="9"/>
  <c r="AI12" i="16"/>
  <c r="AH12" i="16"/>
  <c r="AA28" i="14"/>
  <c r="D10" i="9" s="1"/>
  <c r="D39" i="9" s="1"/>
  <c r="M10" i="9"/>
  <c r="M15" i="9" s="1"/>
  <c r="K10" i="9"/>
  <c r="G10" i="9"/>
  <c r="L10" i="9"/>
  <c r="L39" i="9" s="1"/>
  <c r="J10" i="9"/>
  <c r="J39" i="9" s="1"/>
  <c r="H10" i="9"/>
  <c r="H39" i="9" s="1"/>
  <c r="F10" i="9"/>
  <c r="F39" i="9" s="1"/>
  <c r="I10" i="9"/>
  <c r="I15" i="9" s="1"/>
  <c r="E28" i="9"/>
  <c r="I28" i="9"/>
  <c r="M28" i="9"/>
  <c r="D37" i="9"/>
  <c r="H37" i="9"/>
  <c r="F28" i="9"/>
  <c r="J28" i="9"/>
  <c r="E37" i="9"/>
  <c r="I37" i="9"/>
  <c r="M37" i="9"/>
  <c r="G28" i="9"/>
  <c r="K28" i="9"/>
  <c r="G37" i="9"/>
  <c r="F37" i="9"/>
  <c r="D28" i="9"/>
  <c r="H28" i="9"/>
  <c r="L28" i="9"/>
  <c r="C25" i="9"/>
  <c r="C23" i="9"/>
  <c r="K36" i="9"/>
  <c r="D36" i="9"/>
  <c r="H36" i="9"/>
  <c r="L36" i="9"/>
  <c r="D42" i="9"/>
  <c r="Q75" i="8"/>
  <c r="Q85" i="8" s="1"/>
  <c r="N67" i="8"/>
  <c r="N77" i="8" s="1"/>
  <c r="O77" i="8" s="1"/>
  <c r="Q76" i="8"/>
  <c r="R76" i="8" s="1"/>
  <c r="Q106" i="8" s="1"/>
  <c r="R106" i="8" s="1"/>
  <c r="H70" i="8"/>
  <c r="H80" i="8" s="1"/>
  <c r="Q71" i="8"/>
  <c r="Q81" i="8" s="1"/>
  <c r="N72" i="8"/>
  <c r="N82" i="8" s="1"/>
  <c r="O82" i="8" s="1"/>
  <c r="H73" i="8"/>
  <c r="H83" i="8" s="1"/>
  <c r="H129" i="8"/>
  <c r="I129" i="8" s="1"/>
  <c r="K136" i="8"/>
  <c r="L136" i="8" s="1"/>
  <c r="K127" i="8"/>
  <c r="L127" i="8" s="1"/>
  <c r="N131" i="8"/>
  <c r="O131" i="8" s="1"/>
  <c r="K132" i="8"/>
  <c r="L132" i="8" s="1"/>
  <c r="H74" i="8"/>
  <c r="I74" i="8" s="1"/>
  <c r="H104" i="8" s="1"/>
  <c r="Q74" i="8"/>
  <c r="R74" i="8" s="1"/>
  <c r="Q104" i="8" s="1"/>
  <c r="R104" i="8" s="1"/>
  <c r="N68" i="8"/>
  <c r="O68" i="8" s="1"/>
  <c r="N98" i="8" s="1"/>
  <c r="O98" i="8" s="1"/>
  <c r="K69" i="8"/>
  <c r="K79" i="8" s="1"/>
  <c r="O75" i="8"/>
  <c r="N105" i="8" s="1"/>
  <c r="O105" i="8" s="1"/>
  <c r="N85" i="8"/>
  <c r="O85" i="8" s="1"/>
  <c r="F87" i="8"/>
  <c r="D76" i="8"/>
  <c r="E111" i="8"/>
  <c r="L111" i="8"/>
  <c r="I116" i="8"/>
  <c r="F116" i="8" s="1"/>
  <c r="E116" i="8"/>
  <c r="L118" i="8"/>
  <c r="F118" i="8" s="1"/>
  <c r="D118" i="8"/>
  <c r="K67" i="8"/>
  <c r="N71" i="8"/>
  <c r="N76" i="8"/>
  <c r="E87" i="8"/>
  <c r="I115" i="8"/>
  <c r="D115" i="8"/>
  <c r="H67" i="8"/>
  <c r="D68" i="8"/>
  <c r="H68" i="8"/>
  <c r="Q69" i="8"/>
  <c r="N70" i="8"/>
  <c r="K71" i="8"/>
  <c r="H72" i="8"/>
  <c r="K73" i="8"/>
  <c r="D84" i="8"/>
  <c r="N11" i="6" s="1"/>
  <c r="T11" i="6" s="1"/>
  <c r="O87" i="8"/>
  <c r="E88" i="8"/>
  <c r="I88" i="8"/>
  <c r="F88" i="8" s="1"/>
  <c r="I89" i="8"/>
  <c r="F89" i="8" s="1"/>
  <c r="E89" i="8"/>
  <c r="I93" i="8"/>
  <c r="E93" i="8"/>
  <c r="R93" i="8"/>
  <c r="I94" i="8"/>
  <c r="F94" i="8" s="1"/>
  <c r="E96" i="8"/>
  <c r="R113" i="8"/>
  <c r="E113" i="8"/>
  <c r="H76" i="8"/>
  <c r="K75" i="8"/>
  <c r="N74" i="8"/>
  <c r="Q73" i="8"/>
  <c r="K68" i="8"/>
  <c r="D69" i="8"/>
  <c r="H69" i="8"/>
  <c r="Q70" i="8"/>
  <c r="K72" i="8"/>
  <c r="N73" i="8"/>
  <c r="H75" i="8"/>
  <c r="R75" i="8"/>
  <c r="Q105" i="8" s="1"/>
  <c r="R105" i="8" s="1"/>
  <c r="I95" i="8"/>
  <c r="F95" i="8" s="1"/>
  <c r="E95" i="8"/>
  <c r="F96" i="8"/>
  <c r="E114" i="8"/>
  <c r="O114" i="8"/>
  <c r="Q67" i="8"/>
  <c r="Q68" i="8"/>
  <c r="N69" i="8"/>
  <c r="K70" i="8"/>
  <c r="D71" i="8"/>
  <c r="H71" i="8"/>
  <c r="Q72" i="8"/>
  <c r="K74" i="8"/>
  <c r="K76" i="8"/>
  <c r="I91" i="8"/>
  <c r="F91" i="8" s="1"/>
  <c r="E91" i="8"/>
  <c r="I92" i="8"/>
  <c r="F92" i="8" s="1"/>
  <c r="E94" i="8"/>
  <c r="D96" i="8"/>
  <c r="R112" i="8"/>
  <c r="D112" i="8"/>
  <c r="E107" i="8"/>
  <c r="L107" i="8"/>
  <c r="E110" i="8"/>
  <c r="O110" i="8"/>
  <c r="I111" i="8"/>
  <c r="F111" i="8" s="1"/>
  <c r="D111" i="8"/>
  <c r="I112" i="8"/>
  <c r="F112" i="8" s="1"/>
  <c r="E112" i="8"/>
  <c r="D113" i="8"/>
  <c r="O113" i="8"/>
  <c r="F113" i="8" s="1"/>
  <c r="L114" i="8"/>
  <c r="F114" i="8" s="1"/>
  <c r="D114" i="8"/>
  <c r="O117" i="8"/>
  <c r="F117" i="8" s="1"/>
  <c r="E123" i="8"/>
  <c r="L123" i="8"/>
  <c r="E126" i="8"/>
  <c r="O126" i="8"/>
  <c r="I107" i="8"/>
  <c r="F107" i="8" s="1"/>
  <c r="D107" i="8"/>
  <c r="I108" i="8"/>
  <c r="F108" i="8" s="1"/>
  <c r="E108" i="8"/>
  <c r="F109" i="8"/>
  <c r="D109" i="8"/>
  <c r="O109" i="8"/>
  <c r="L110" i="8"/>
  <c r="F110" i="8" s="1"/>
  <c r="D110" i="8"/>
  <c r="E119" i="8"/>
  <c r="L119" i="8"/>
  <c r="F119" i="8" s="1"/>
  <c r="E122" i="8"/>
  <c r="O122" i="8"/>
  <c r="F122" i="8" s="1"/>
  <c r="I124" i="8"/>
  <c r="E124" i="8"/>
  <c r="R124" i="8"/>
  <c r="F125" i="8"/>
  <c r="D125" i="8"/>
  <c r="O125" i="8"/>
  <c r="L126" i="8"/>
  <c r="F126" i="8" s="1"/>
  <c r="D126" i="8"/>
  <c r="K128" i="8"/>
  <c r="L128" i="8" s="1"/>
  <c r="E109" i="8"/>
  <c r="E115" i="8"/>
  <c r="L115" i="8"/>
  <c r="E118" i="8"/>
  <c r="O118" i="8"/>
  <c r="I120" i="8"/>
  <c r="F120" i="8" s="1"/>
  <c r="E120" i="8"/>
  <c r="F121" i="8"/>
  <c r="F123" i="8"/>
  <c r="E125" i="8"/>
  <c r="N136" i="8"/>
  <c r="O136" i="8" s="1"/>
  <c r="Q135" i="8"/>
  <c r="R135" i="8" s="1"/>
  <c r="H134" i="8"/>
  <c r="K133" i="8"/>
  <c r="L133" i="8" s="1"/>
  <c r="N132" i="8"/>
  <c r="O132" i="8" s="1"/>
  <c r="Q131" i="8"/>
  <c r="R131" i="8" s="1"/>
  <c r="H130" i="8"/>
  <c r="K129" i="8"/>
  <c r="L129" i="8" s="1"/>
  <c r="N128" i="8"/>
  <c r="O128" i="8" s="1"/>
  <c r="N127" i="8"/>
  <c r="O127" i="8" s="1"/>
  <c r="Q136" i="8"/>
  <c r="R136" i="8" s="1"/>
  <c r="H135" i="8"/>
  <c r="K134" i="8"/>
  <c r="L134" i="8" s="1"/>
  <c r="N133" i="8"/>
  <c r="O133" i="8" s="1"/>
  <c r="Q132" i="8"/>
  <c r="R132" i="8" s="1"/>
  <c r="H131" i="8"/>
  <c r="K130" i="8"/>
  <c r="L130" i="8" s="1"/>
  <c r="N129" i="8"/>
  <c r="O129" i="8" s="1"/>
  <c r="Q128" i="8"/>
  <c r="R128" i="8" s="1"/>
  <c r="Q127" i="8"/>
  <c r="R127" i="8" s="1"/>
  <c r="H136" i="8"/>
  <c r="K135" i="8"/>
  <c r="L135" i="8" s="1"/>
  <c r="N134" i="8"/>
  <c r="O134" i="8" s="1"/>
  <c r="Q133" i="8"/>
  <c r="R133" i="8" s="1"/>
  <c r="H132" i="8"/>
  <c r="K131" i="8"/>
  <c r="L131" i="8" s="1"/>
  <c r="N130" i="8"/>
  <c r="O130" i="8" s="1"/>
  <c r="Q129" i="8"/>
  <c r="R129" i="8" s="1"/>
  <c r="H128" i="8"/>
  <c r="H127" i="8"/>
  <c r="Q130" i="8"/>
  <c r="R130" i="8" s="1"/>
  <c r="H133" i="8"/>
  <c r="N135" i="8"/>
  <c r="O135" i="8" s="1"/>
  <c r="I12" i="7"/>
  <c r="C10" i="7"/>
  <c r="D10" i="7" s="1"/>
  <c r="C4" i="7"/>
  <c r="D4" i="7" s="1"/>
  <c r="F13" i="7"/>
  <c r="C5" i="7"/>
  <c r="D5" i="7" s="1"/>
  <c r="F10" i="7"/>
  <c r="C11" i="7"/>
  <c r="D11" i="7" s="1"/>
  <c r="C7" i="7"/>
  <c r="D7" i="7" s="1"/>
  <c r="F4" i="7"/>
  <c r="C6" i="7"/>
  <c r="D6" i="7" s="1"/>
  <c r="F9" i="7"/>
  <c r="D12" i="7"/>
  <c r="B14" i="7"/>
  <c r="R14" i="7"/>
  <c r="F8" i="7"/>
  <c r="P8" i="7"/>
  <c r="C9" i="7"/>
  <c r="C13" i="7"/>
  <c r="S4" i="7"/>
  <c r="C8" i="7"/>
  <c r="S9" i="6"/>
  <c r="S11" i="6"/>
  <c r="D14" i="6"/>
  <c r="D15" i="6"/>
  <c r="Q4" i="6"/>
  <c r="Q14" i="6" s="1"/>
  <c r="R4" i="6"/>
  <c r="R6" i="6"/>
  <c r="S6" i="6" s="1"/>
  <c r="R8" i="6"/>
  <c r="S8" i="6" s="1"/>
  <c r="R10" i="6"/>
  <c r="S10" i="6" s="1"/>
  <c r="R12" i="6"/>
  <c r="S12" i="6" s="1"/>
  <c r="C14" i="6"/>
  <c r="G14" i="6"/>
  <c r="D3" i="3"/>
  <c r="N3" i="3" s="1"/>
  <c r="N16" i="3"/>
  <c r="G3" i="3"/>
  <c r="E3" i="3"/>
  <c r="U9" i="3"/>
  <c r="N17" i="3"/>
  <c r="X3" i="3" l="1"/>
  <c r="I8" i="7"/>
  <c r="C8" i="9"/>
  <c r="C38" i="9"/>
  <c r="I11" i="7"/>
  <c r="U11" i="7" s="1"/>
  <c r="I6" i="7"/>
  <c r="F7" i="7"/>
  <c r="E36" i="9"/>
  <c r="L12" i="7"/>
  <c r="M12" i="7" s="1"/>
  <c r="L40" i="9"/>
  <c r="F12" i="7"/>
  <c r="M40" i="9"/>
  <c r="L13" i="7"/>
  <c r="M13" i="7" s="1"/>
  <c r="L8" i="7"/>
  <c r="M8" i="7" s="1"/>
  <c r="H40" i="9"/>
  <c r="I7" i="7"/>
  <c r="G15" i="9"/>
  <c r="I40" i="9"/>
  <c r="L9" i="7"/>
  <c r="M9" i="7" s="1"/>
  <c r="L4" i="7"/>
  <c r="D40" i="9"/>
  <c r="D44" i="9" s="1"/>
  <c r="C11" i="9"/>
  <c r="K15" i="9"/>
  <c r="E40" i="9"/>
  <c r="L5" i="7"/>
  <c r="M5" i="7" s="1"/>
  <c r="C9" i="9"/>
  <c r="N14" i="6"/>
  <c r="T4" i="6"/>
  <c r="T14" i="6" s="1"/>
  <c r="R85" i="8"/>
  <c r="L79" i="8"/>
  <c r="I80" i="8"/>
  <c r="R81" i="8"/>
  <c r="F6" i="7"/>
  <c r="U6" i="7" s="1"/>
  <c r="C7" i="9"/>
  <c r="C28" i="9"/>
  <c r="E129" i="12"/>
  <c r="C14" i="9"/>
  <c r="O4" i="7"/>
  <c r="I4" i="7"/>
  <c r="D15" i="9"/>
  <c r="I9" i="7"/>
  <c r="U9" i="7" s="1"/>
  <c r="K39" i="9"/>
  <c r="I10" i="7"/>
  <c r="U10" i="7" s="1"/>
  <c r="F44" i="9"/>
  <c r="I39" i="9"/>
  <c r="I44" i="9" s="1"/>
  <c r="G39" i="9"/>
  <c r="G44" i="9" s="1"/>
  <c r="M39" i="9"/>
  <c r="I13" i="7"/>
  <c r="F15" i="9"/>
  <c r="L15" i="9"/>
  <c r="H15" i="9"/>
  <c r="E3" i="12"/>
  <c r="J15" i="9"/>
  <c r="J36" i="9"/>
  <c r="J44" i="9" s="1"/>
  <c r="K44" i="9"/>
  <c r="H44" i="9"/>
  <c r="U3" i="3"/>
  <c r="C42" i="9"/>
  <c r="L44" i="9"/>
  <c r="C37" i="9"/>
  <c r="Q86" i="8"/>
  <c r="R86" i="8" s="1"/>
  <c r="I70" i="8"/>
  <c r="H100" i="8" s="1"/>
  <c r="N78" i="8"/>
  <c r="O78" i="8" s="1"/>
  <c r="O72" i="8"/>
  <c r="N102" i="8" s="1"/>
  <c r="O102" i="8" s="1"/>
  <c r="L69" i="8"/>
  <c r="K99" i="8" s="1"/>
  <c r="L99" i="8" s="1"/>
  <c r="O67" i="8"/>
  <c r="N97" i="8" s="1"/>
  <c r="O97" i="8" s="1"/>
  <c r="R71" i="8"/>
  <c r="Q101" i="8" s="1"/>
  <c r="R101" i="8" s="1"/>
  <c r="I73" i="8"/>
  <c r="H103" i="8" s="1"/>
  <c r="E74" i="8"/>
  <c r="H84" i="8"/>
  <c r="I84" i="8" s="1"/>
  <c r="Q84" i="8"/>
  <c r="R84" i="8" s="1"/>
  <c r="I128" i="8"/>
  <c r="F128" i="8" s="1"/>
  <c r="E128" i="8"/>
  <c r="L76" i="8"/>
  <c r="K106" i="8" s="1"/>
  <c r="L106" i="8" s="1"/>
  <c r="K86" i="8"/>
  <c r="L86" i="8" s="1"/>
  <c r="L70" i="8"/>
  <c r="K100" i="8" s="1"/>
  <c r="L100" i="8" s="1"/>
  <c r="K80" i="8"/>
  <c r="N83" i="8"/>
  <c r="O83" i="8" s="1"/>
  <c r="O73" i="8"/>
  <c r="N103" i="8" s="1"/>
  <c r="O103" i="8" s="1"/>
  <c r="E70" i="8"/>
  <c r="K78" i="8"/>
  <c r="L78" i="8" s="1"/>
  <c r="L68" i="8"/>
  <c r="K98" i="8" s="1"/>
  <c r="L98" i="8" s="1"/>
  <c r="H86" i="8"/>
  <c r="I76" i="8"/>
  <c r="E76" i="8"/>
  <c r="I133" i="8"/>
  <c r="F133" i="8" s="1"/>
  <c r="E133" i="8"/>
  <c r="I131" i="8"/>
  <c r="F131" i="8" s="1"/>
  <c r="E131" i="8"/>
  <c r="I135" i="8"/>
  <c r="F135" i="8" s="1"/>
  <c r="E135" i="8"/>
  <c r="N79" i="8"/>
  <c r="O79" i="8" s="1"/>
  <c r="O69" i="8"/>
  <c r="N99" i="8" s="1"/>
  <c r="O99" i="8" s="1"/>
  <c r="Q77" i="8"/>
  <c r="R77" i="8" s="1"/>
  <c r="R67" i="8"/>
  <c r="Q97" i="8" s="1"/>
  <c r="R97" i="8" s="1"/>
  <c r="R73" i="8"/>
  <c r="Q103" i="8" s="1"/>
  <c r="R103" i="8" s="1"/>
  <c r="Q83" i="8"/>
  <c r="R83" i="8" s="1"/>
  <c r="K83" i="8"/>
  <c r="L83" i="8" s="1"/>
  <c r="L73" i="8"/>
  <c r="K103" i="8" s="1"/>
  <c r="L103" i="8" s="1"/>
  <c r="O70" i="8"/>
  <c r="N100" i="8" s="1"/>
  <c r="O100" i="8" s="1"/>
  <c r="N80" i="8"/>
  <c r="O80" i="8" s="1"/>
  <c r="I67" i="8"/>
  <c r="E67" i="8"/>
  <c r="H77" i="8"/>
  <c r="N86" i="8"/>
  <c r="O86" i="8" s="1"/>
  <c r="O76" i="8"/>
  <c r="N106" i="8" s="1"/>
  <c r="O106" i="8" s="1"/>
  <c r="N81" i="8"/>
  <c r="O81" i="8" s="1"/>
  <c r="O71" i="8"/>
  <c r="N101" i="8" s="1"/>
  <c r="O101" i="8" s="1"/>
  <c r="I130" i="8"/>
  <c r="F130" i="8" s="1"/>
  <c r="E130" i="8"/>
  <c r="I134" i="8"/>
  <c r="F134" i="8" s="1"/>
  <c r="E134" i="8"/>
  <c r="I71" i="8"/>
  <c r="E71" i="8"/>
  <c r="H81" i="8"/>
  <c r="H85" i="8"/>
  <c r="I75" i="8"/>
  <c r="E75" i="8"/>
  <c r="Q80" i="8"/>
  <c r="R80" i="8" s="1"/>
  <c r="R70" i="8"/>
  <c r="Q100" i="8" s="1"/>
  <c r="R100" i="8" s="1"/>
  <c r="H79" i="8"/>
  <c r="I69" i="8"/>
  <c r="E69" i="8"/>
  <c r="N84" i="8"/>
  <c r="O84" i="8" s="1"/>
  <c r="O74" i="8"/>
  <c r="N104" i="8" s="1"/>
  <c r="O104" i="8" s="1"/>
  <c r="E129" i="8"/>
  <c r="F93" i="8"/>
  <c r="I72" i="8"/>
  <c r="E72" i="8"/>
  <c r="H82" i="8"/>
  <c r="I68" i="8"/>
  <c r="E68" i="8"/>
  <c r="H78" i="8"/>
  <c r="K77" i="8"/>
  <c r="L77" i="8" s="1"/>
  <c r="L67" i="8"/>
  <c r="K97" i="8" s="1"/>
  <c r="L97" i="8" s="1"/>
  <c r="I127" i="8"/>
  <c r="F127" i="8" s="1"/>
  <c r="E127" i="8"/>
  <c r="F124" i="8"/>
  <c r="I83" i="8"/>
  <c r="K84" i="8"/>
  <c r="L74" i="8"/>
  <c r="K104" i="8" s="1"/>
  <c r="L104" i="8" s="1"/>
  <c r="R72" i="8"/>
  <c r="Q102" i="8" s="1"/>
  <c r="R102" i="8" s="1"/>
  <c r="Q82" i="8"/>
  <c r="R82" i="8" s="1"/>
  <c r="R68" i="8"/>
  <c r="Q98" i="8" s="1"/>
  <c r="R98" i="8" s="1"/>
  <c r="Q78" i="8"/>
  <c r="R78" i="8" s="1"/>
  <c r="L72" i="8"/>
  <c r="K102" i="8" s="1"/>
  <c r="L102" i="8" s="1"/>
  <c r="K82" i="8"/>
  <c r="L82" i="8" s="1"/>
  <c r="K85" i="8"/>
  <c r="L85" i="8" s="1"/>
  <c r="L75" i="8"/>
  <c r="K105" i="8" s="1"/>
  <c r="L105" i="8" s="1"/>
  <c r="E73" i="8"/>
  <c r="F129" i="8"/>
  <c r="L71" i="8"/>
  <c r="K101" i="8" s="1"/>
  <c r="L101" i="8" s="1"/>
  <c r="K81" i="8"/>
  <c r="L81" i="8" s="1"/>
  <c r="R69" i="8"/>
  <c r="Q99" i="8" s="1"/>
  <c r="R99" i="8" s="1"/>
  <c r="Q79" i="8"/>
  <c r="R79" i="8" s="1"/>
  <c r="F115" i="8"/>
  <c r="I136" i="8"/>
  <c r="F136" i="8" s="1"/>
  <c r="E136" i="8"/>
  <c r="I104" i="8"/>
  <c r="I132" i="8"/>
  <c r="F132" i="8" s="1"/>
  <c r="E132" i="8"/>
  <c r="C14" i="7"/>
  <c r="U7" i="7"/>
  <c r="S14" i="7"/>
  <c r="S15" i="7"/>
  <c r="D13" i="7"/>
  <c r="D9" i="7"/>
  <c r="U8" i="7"/>
  <c r="D8" i="7"/>
  <c r="S4" i="6"/>
  <c r="R14" i="6"/>
  <c r="AE3" i="3" l="1"/>
  <c r="U12" i="7"/>
  <c r="U13" i="7"/>
  <c r="F14" i="7"/>
  <c r="M44" i="9"/>
  <c r="U4" i="7"/>
  <c r="M4" i="7"/>
  <c r="L14" i="7"/>
  <c r="C40" i="9"/>
  <c r="P4" i="7"/>
  <c r="O14" i="7"/>
  <c r="E78" i="12"/>
  <c r="E56" i="12" s="1"/>
  <c r="E10" i="9"/>
  <c r="C36" i="9"/>
  <c r="F104" i="8"/>
  <c r="F70" i="8"/>
  <c r="F83" i="8"/>
  <c r="I79" i="8"/>
  <c r="F79" i="8" s="1"/>
  <c r="E79" i="8"/>
  <c r="F71" i="8"/>
  <c r="H101" i="8"/>
  <c r="F67" i="8"/>
  <c r="H97" i="8"/>
  <c r="E104" i="8"/>
  <c r="E100" i="8"/>
  <c r="I100" i="8"/>
  <c r="F100" i="8" s="1"/>
  <c r="F74" i="8"/>
  <c r="E83" i="8"/>
  <c r="F68" i="8"/>
  <c r="H98" i="8"/>
  <c r="I85" i="8"/>
  <c r="F85" i="8" s="1"/>
  <c r="E85" i="8"/>
  <c r="E103" i="8"/>
  <c r="I103" i="8"/>
  <c r="F103" i="8" s="1"/>
  <c r="F73" i="8"/>
  <c r="F75" i="8"/>
  <c r="H105" i="8"/>
  <c r="I82" i="8"/>
  <c r="F82" i="8" s="1"/>
  <c r="E82" i="8"/>
  <c r="I81" i="8"/>
  <c r="F81" i="8" s="1"/>
  <c r="E81" i="8"/>
  <c r="I77" i="8"/>
  <c r="F77" i="8" s="1"/>
  <c r="E77" i="8"/>
  <c r="L80" i="8"/>
  <c r="F80" i="8" s="1"/>
  <c r="E80" i="8"/>
  <c r="F72" i="8"/>
  <c r="H102" i="8"/>
  <c r="I86" i="8"/>
  <c r="F86" i="8" s="1"/>
  <c r="E86" i="8"/>
  <c r="L84" i="8"/>
  <c r="F84" i="8" s="1"/>
  <c r="E84" i="8"/>
  <c r="E78" i="8"/>
  <c r="I78" i="8"/>
  <c r="F78" i="8" s="1"/>
  <c r="F69" i="8"/>
  <c r="H99" i="8"/>
  <c r="F76" i="8"/>
  <c r="H106" i="8"/>
  <c r="D14" i="7"/>
  <c r="D15" i="7"/>
  <c r="S15" i="6"/>
  <c r="S14" i="6"/>
  <c r="M14" i="7" l="1"/>
  <c r="M15" i="7"/>
  <c r="P14" i="7"/>
  <c r="P15" i="7"/>
  <c r="C10" i="9"/>
  <c r="C15" i="9" s="1"/>
  <c r="E39" i="9"/>
  <c r="E15" i="9"/>
  <c r="I5" i="7"/>
  <c r="I105" i="8"/>
  <c r="F105" i="8" s="1"/>
  <c r="E105" i="8"/>
  <c r="I101" i="8"/>
  <c r="F101" i="8" s="1"/>
  <c r="E101" i="8"/>
  <c r="E99" i="8"/>
  <c r="I99" i="8"/>
  <c r="F99" i="8" s="1"/>
  <c r="I102" i="8"/>
  <c r="F102" i="8" s="1"/>
  <c r="E102" i="8"/>
  <c r="E97" i="8"/>
  <c r="I97" i="8"/>
  <c r="F97" i="8" s="1"/>
  <c r="E106" i="8"/>
  <c r="I106" i="8"/>
  <c r="F106" i="8" s="1"/>
  <c r="I98" i="8"/>
  <c r="F98" i="8" s="1"/>
  <c r="E98" i="8"/>
  <c r="C39" i="9" l="1"/>
  <c r="E44" i="9"/>
  <c r="C44" i="9" s="1"/>
  <c r="I14" i="7"/>
  <c r="U5" i="7"/>
  <c r="U14" i="7" s="1"/>
  <c r="H11" i="7"/>
  <c r="J11" i="7" s="1"/>
  <c r="E12" i="7"/>
  <c r="E9" i="7"/>
  <c r="H6" i="7"/>
  <c r="J6" i="7" s="1"/>
  <c r="E6" i="7"/>
  <c r="H5" i="7"/>
  <c r="J5" i="7" s="1"/>
  <c r="H4" i="7"/>
  <c r="E4" i="7"/>
  <c r="E10" i="7"/>
  <c r="G10" i="7" l="1"/>
  <c r="H8" i="7"/>
  <c r="J8" i="7" s="1"/>
  <c r="T4" i="7"/>
  <c r="G4" i="7"/>
  <c r="T6" i="7"/>
  <c r="V6" i="7" s="1"/>
  <c r="G6" i="7"/>
  <c r="G9" i="7"/>
  <c r="G12" i="7"/>
  <c r="H13" i="7"/>
  <c r="J13" i="7" s="1"/>
  <c r="J4" i="7"/>
  <c r="H9" i="7"/>
  <c r="J9" i="7" s="1"/>
  <c r="H12" i="7"/>
  <c r="J12" i="7" s="1"/>
  <c r="E5" i="7"/>
  <c r="E8" i="7"/>
  <c r="H10" i="7"/>
  <c r="J10" i="7" s="1"/>
  <c r="E13" i="7"/>
  <c r="H7" i="7"/>
  <c r="J7" i="7" s="1"/>
  <c r="E11" i="7"/>
  <c r="E7" i="7"/>
  <c r="D25" i="21"/>
  <c r="D28" i="21"/>
  <c r="D29" i="21"/>
  <c r="D27" i="21"/>
  <c r="D33" i="21"/>
  <c r="D30" i="21"/>
  <c r="D31" i="21"/>
  <c r="D26" i="21"/>
  <c r="D24" i="21"/>
  <c r="D32" i="21"/>
  <c r="D103" i="21" l="1"/>
  <c r="D98" i="21"/>
  <c r="D102" i="21"/>
  <c r="D63" i="21"/>
  <c r="D99" i="21"/>
  <c r="D96" i="21"/>
  <c r="D67" i="21"/>
  <c r="D62" i="21"/>
  <c r="D68" i="21"/>
  <c r="D59" i="21"/>
  <c r="D95" i="21"/>
  <c r="D100" i="21"/>
  <c r="D60" i="21"/>
  <c r="D64" i="21"/>
  <c r="D65" i="21"/>
  <c r="D97" i="21"/>
  <c r="D66" i="21"/>
  <c r="D61" i="21"/>
  <c r="D94" i="21"/>
  <c r="D101" i="21"/>
  <c r="T12" i="7"/>
  <c r="V12" i="7" s="1"/>
  <c r="T11" i="7"/>
  <c r="V11" i="7" s="1"/>
  <c r="G11" i="7"/>
  <c r="T13" i="7"/>
  <c r="V13" i="7" s="1"/>
  <c r="G13" i="7"/>
  <c r="T8" i="7"/>
  <c r="V8" i="7" s="1"/>
  <c r="G8" i="7"/>
  <c r="J14" i="7"/>
  <c r="J15" i="7"/>
  <c r="B13" i="4"/>
  <c r="H14" i="7"/>
  <c r="T9" i="7"/>
  <c r="V9" i="7" s="1"/>
  <c r="V4" i="7"/>
  <c r="T7" i="7"/>
  <c r="V7" i="7" s="1"/>
  <c r="G7" i="7"/>
  <c r="T5" i="7"/>
  <c r="V5" i="7" s="1"/>
  <c r="G5" i="7"/>
  <c r="E14" i="7"/>
  <c r="T10" i="7"/>
  <c r="V10" i="7" s="1"/>
  <c r="E11" i="4" l="1"/>
  <c r="B11" i="4"/>
  <c r="E13" i="4"/>
  <c r="B8" i="4"/>
  <c r="E8" i="4"/>
  <c r="B10" i="4"/>
  <c r="E10" i="4"/>
  <c r="B5" i="4"/>
  <c r="E5" i="4"/>
  <c r="G15" i="7"/>
  <c r="G14" i="7"/>
  <c r="E4" i="4"/>
  <c r="B4" i="4"/>
  <c r="B7" i="4"/>
  <c r="E7" i="4"/>
  <c r="E6" i="4"/>
  <c r="B6" i="4"/>
  <c r="B9" i="4"/>
  <c r="E9" i="4"/>
  <c r="V15" i="7"/>
  <c r="V14" i="7"/>
  <c r="E12" i="4"/>
  <c r="B12" i="4"/>
  <c r="T14" i="7"/>
  <c r="L9" i="6"/>
  <c r="M9" i="6" s="1"/>
  <c r="L13" i="6"/>
  <c r="M13" i="6" s="1"/>
  <c r="L12" i="6"/>
  <c r="M12" i="6" s="1"/>
  <c r="L7" i="6"/>
  <c r="M7" i="6" s="1"/>
  <c r="L10" i="6"/>
  <c r="M10" i="6" s="1"/>
  <c r="L5" i="6"/>
  <c r="M5" i="6" s="1"/>
  <c r="L4" i="6"/>
  <c r="L11" i="6"/>
  <c r="M11" i="6" s="1"/>
  <c r="L8" i="6"/>
  <c r="M8" i="6" s="1"/>
  <c r="L6" i="6"/>
  <c r="M6" i="6" s="1"/>
  <c r="F23" i="3"/>
  <c r="D23" i="3"/>
  <c r="E23" i="3"/>
  <c r="F21" i="3"/>
  <c r="E21" i="3"/>
  <c r="I7" i="6"/>
  <c r="J7" i="6" s="1"/>
  <c r="I10" i="6"/>
  <c r="J10" i="6" s="1"/>
  <c r="I4" i="6"/>
  <c r="I8" i="6"/>
  <c r="J8" i="6" s="1"/>
  <c r="I6" i="6"/>
  <c r="J6" i="6" s="1"/>
  <c r="I5" i="6"/>
  <c r="J5" i="6" s="1"/>
  <c r="I9" i="6"/>
  <c r="J9" i="6" s="1"/>
  <c r="E20" i="3"/>
  <c r="F20" i="3" l="1"/>
  <c r="F19" i="3" s="1"/>
  <c r="F15" i="3" s="1"/>
  <c r="I11" i="6"/>
  <c r="J11" i="6" s="1"/>
  <c r="I13" i="6"/>
  <c r="J13" i="6" s="1"/>
  <c r="I12" i="6"/>
  <c r="J12" i="6" s="1"/>
  <c r="B14" i="4"/>
  <c r="E14" i="4"/>
  <c r="L14" i="6"/>
  <c r="M4" i="6"/>
  <c r="J4" i="6"/>
  <c r="O12" i="6"/>
  <c r="O11" i="6"/>
  <c r="O4" i="6"/>
  <c r="O7" i="6"/>
  <c r="O8" i="6"/>
  <c r="O9" i="6"/>
  <c r="O6" i="6"/>
  <c r="O13" i="6"/>
  <c r="O5" i="6"/>
  <c r="O10" i="6"/>
  <c r="E19" i="3"/>
  <c r="E15" i="3" s="1"/>
  <c r="N23" i="3"/>
  <c r="D21" i="3"/>
  <c r="N21" i="3" s="1"/>
  <c r="I14" i="6" l="1"/>
  <c r="M15" i="6"/>
  <c r="M14" i="6"/>
  <c r="J14" i="6"/>
  <c r="P5" i="6"/>
  <c r="U5" i="6"/>
  <c r="V5" i="6" s="1"/>
  <c r="P6" i="6"/>
  <c r="U6" i="6"/>
  <c r="V6" i="6" s="1"/>
  <c r="P8" i="6"/>
  <c r="U8" i="6"/>
  <c r="V8" i="6" s="1"/>
  <c r="O14" i="6"/>
  <c r="P4" i="6"/>
  <c r="U4" i="6"/>
  <c r="P12" i="6"/>
  <c r="U12" i="6"/>
  <c r="V12" i="6" s="1"/>
  <c r="P10" i="6"/>
  <c r="U10" i="6"/>
  <c r="V10" i="6" s="1"/>
  <c r="P13" i="6"/>
  <c r="U13" i="6"/>
  <c r="V13" i="6" s="1"/>
  <c r="P9" i="6"/>
  <c r="U9" i="6"/>
  <c r="V9" i="6" s="1"/>
  <c r="P7" i="6"/>
  <c r="U7" i="6"/>
  <c r="V7" i="6" s="1"/>
  <c r="P11" i="6"/>
  <c r="U11" i="6"/>
  <c r="V11" i="6" s="1"/>
  <c r="D20" i="3"/>
  <c r="J15" i="6" l="1"/>
  <c r="P14" i="6"/>
  <c r="P15" i="6"/>
  <c r="V4" i="6"/>
  <c r="U14" i="6"/>
  <c r="N20" i="3"/>
  <c r="D19" i="3"/>
  <c r="V15" i="6" l="1"/>
  <c r="V14" i="6"/>
  <c r="N19" i="3"/>
  <c r="D15" i="3"/>
  <c r="N15" i="3" s="1"/>
  <c r="C5" i="4" l="1"/>
  <c r="D5" i="4" s="1"/>
  <c r="I5" i="4" s="1"/>
  <c r="F5" i="4"/>
  <c r="G5" i="4" s="1"/>
  <c r="J5" i="4" s="1"/>
  <c r="C4" i="4"/>
  <c r="F4" i="4"/>
  <c r="C10" i="4" l="1"/>
  <c r="D10" i="4" s="1"/>
  <c r="I10" i="4" s="1"/>
  <c r="F10" i="4"/>
  <c r="G10" i="4" s="1"/>
  <c r="J10" i="4" s="1"/>
  <c r="C9" i="4"/>
  <c r="D9" i="4" s="1"/>
  <c r="I9" i="4" s="1"/>
  <c r="F9" i="4"/>
  <c r="G9" i="4" s="1"/>
  <c r="J9" i="4" s="1"/>
  <c r="G4" i="4"/>
  <c r="D4" i="4"/>
  <c r="C11" i="4"/>
  <c r="D11" i="4" s="1"/>
  <c r="I11" i="4" s="1"/>
  <c r="F11" i="4"/>
  <c r="G11" i="4" s="1"/>
  <c r="J11" i="4" s="1"/>
  <c r="C8" i="4"/>
  <c r="D8" i="4" s="1"/>
  <c r="I8" i="4" s="1"/>
  <c r="F8" i="4"/>
  <c r="G8" i="4" s="1"/>
  <c r="J8" i="4" s="1"/>
  <c r="C7" i="4"/>
  <c r="D7" i="4" s="1"/>
  <c r="I7" i="4" s="1"/>
  <c r="F7" i="4"/>
  <c r="G7" i="4" s="1"/>
  <c r="J7" i="4" s="1"/>
  <c r="C12" i="4"/>
  <c r="D12" i="4" s="1"/>
  <c r="I12" i="4" s="1"/>
  <c r="F12" i="4"/>
  <c r="G12" i="4" s="1"/>
  <c r="J12" i="4" s="1"/>
  <c r="C13" i="4"/>
  <c r="D13" i="4" s="1"/>
  <c r="I13" i="4" s="1"/>
  <c r="F13" i="4"/>
  <c r="G13" i="4" s="1"/>
  <c r="J13" i="4" s="1"/>
  <c r="I4" i="4" l="1"/>
  <c r="J4" i="4"/>
  <c r="K4" i="4" l="1"/>
  <c r="C6" i="4"/>
  <c r="F6" i="4"/>
  <c r="L4" i="4" l="1"/>
  <c r="K5" i="4"/>
  <c r="G6" i="4"/>
  <c r="F14" i="4"/>
  <c r="D6" i="4"/>
  <c r="C14" i="4"/>
  <c r="L5" i="4" l="1"/>
  <c r="I6" i="4"/>
  <c r="I14" i="4" s="1"/>
  <c r="J21" i="4" s="1"/>
  <c r="D14" i="4"/>
  <c r="J17" i="4"/>
  <c r="J6" i="4"/>
  <c r="J14" i="4" s="1"/>
  <c r="J22" i="4" s="1"/>
  <c r="G14" i="4"/>
  <c r="J19" i="4"/>
  <c r="B2" i="5" l="1"/>
  <c r="K6" i="4"/>
  <c r="K7" i="4" s="1"/>
  <c r="K8" i="4" s="1"/>
  <c r="K9" i="4" s="1"/>
  <c r="K10" i="4" s="1"/>
  <c r="K11" i="4" s="1"/>
  <c r="K12" i="4" s="1"/>
  <c r="K13" i="4" s="1"/>
  <c r="C42" i="5" l="1"/>
  <c r="O7" i="5"/>
  <c r="C7" i="5"/>
  <c r="F7" i="5"/>
  <c r="L7" i="5"/>
  <c r="I7" i="5"/>
  <c r="R7" i="5"/>
  <c r="C26" i="5"/>
  <c r="L6" i="4"/>
  <c r="L7" i="4" s="1"/>
  <c r="L8" i="4" s="1"/>
  <c r="L9" i="4" s="1"/>
  <c r="L10" i="4" s="1"/>
  <c r="L11" i="4" s="1"/>
  <c r="L12" i="4" s="1"/>
  <c r="L13" i="4" s="1"/>
</calcChain>
</file>

<file path=xl/comments1.xml><?xml version="1.0" encoding="utf-8"?>
<comments xmlns="http://schemas.openxmlformats.org/spreadsheetml/2006/main">
  <authors>
    <author>KPMG</author>
  </authors>
  <commentList>
    <comment ref="I14" authorId="0">
      <text>
        <r>
          <rPr>
            <sz val="8"/>
            <color indexed="81"/>
            <rFont val="Tahoma"/>
            <family val="2"/>
            <charset val="238"/>
          </rPr>
          <t>ocakavame zapornu hodnotu
tato zaporna hodnota ma zodpovedat max. fin. pomoci z SF</t>
        </r>
      </text>
    </comment>
    <comment ref="J14" authorId="0">
      <text>
        <r>
          <rPr>
            <sz val="8"/>
            <color indexed="81"/>
            <rFont val="Tahoma"/>
            <family val="2"/>
            <charset val="238"/>
          </rPr>
          <t>ocakavame kladnu hodnotu (moze byt aj nizko nad nulou)</t>
        </r>
      </text>
    </comment>
  </commentList>
</comments>
</file>

<file path=xl/comments2.xml><?xml version="1.0" encoding="utf-8"?>
<comments xmlns="http://schemas.openxmlformats.org/spreadsheetml/2006/main">
  <authors>
    <author>Skolnik Branislav</author>
  </authors>
  <commentList>
    <comment ref="N5" authorId="0">
      <text>
        <r>
          <rPr>
            <b/>
            <sz val="9"/>
            <color indexed="81"/>
            <rFont val="Segoe UI"/>
            <charset val="1"/>
          </rPr>
          <t>DLP, Syslog, PKI,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15" authorId="0">
      <text>
        <r>
          <rPr>
            <sz val="9"/>
            <color indexed="81"/>
            <rFont val="Segoe UI"/>
            <charset val="1"/>
          </rPr>
          <t xml:space="preserve">SIEM, DLP, Sylog, PKI, 
</t>
        </r>
      </text>
    </comment>
    <comment ref="N59" authorId="0">
      <text>
        <r>
          <rPr>
            <b/>
            <sz val="9"/>
            <color indexed="81"/>
            <rFont val="Segoe UI"/>
            <charset val="1"/>
          </rPr>
          <t xml:space="preserve">SIEM, DLP, Syslog,PKI, Zabbix, 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60" authorId="0">
      <text>
        <r>
          <rPr>
            <b/>
            <sz val="9"/>
            <color indexed="81"/>
            <rFont val="Segoe UI"/>
            <charset val="1"/>
          </rPr>
          <t xml:space="preserve">SIEM, DLP, Syslog,PKI, Zabbix, 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61" authorId="0">
      <text>
        <r>
          <rPr>
            <b/>
            <sz val="9"/>
            <color indexed="81"/>
            <rFont val="Segoe UI"/>
            <charset val="1"/>
          </rPr>
          <t xml:space="preserve">SIEM, DLP, Syslog,PKI, Zabbix, 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62" authorId="0">
      <text>
        <r>
          <rPr>
            <b/>
            <sz val="9"/>
            <color indexed="81"/>
            <rFont val="Segoe UI"/>
            <charset val="1"/>
          </rPr>
          <t xml:space="preserve">SIEM, DLP, Syslog,PKI, Zabbix, 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63" authorId="0">
      <text>
        <r>
          <rPr>
            <b/>
            <sz val="9"/>
            <color indexed="81"/>
            <rFont val="Segoe UI"/>
            <charset val="1"/>
          </rPr>
          <t xml:space="preserve">SIEM, DLP, Syslog,PKI, Zabbix, 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64" authorId="0">
      <text>
        <r>
          <rPr>
            <b/>
            <sz val="9"/>
            <color indexed="81"/>
            <rFont val="Segoe UI"/>
            <charset val="1"/>
          </rPr>
          <t xml:space="preserve">SIEM, DLP, Syslog,PKI, Zabbix, 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65" authorId="0">
      <text>
        <r>
          <rPr>
            <b/>
            <sz val="9"/>
            <color indexed="81"/>
            <rFont val="Segoe UI"/>
            <charset val="1"/>
          </rPr>
          <t xml:space="preserve">SIEM, DLP, Syslog,PKI, Zabbix, 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66" authorId="0">
      <text>
        <r>
          <rPr>
            <b/>
            <sz val="9"/>
            <color indexed="81"/>
            <rFont val="Segoe UI"/>
            <charset val="1"/>
          </rPr>
          <t xml:space="preserve">SIEM, DLP, Syslog,PKI, Zabbix, 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67" authorId="0">
      <text>
        <r>
          <rPr>
            <b/>
            <sz val="9"/>
            <color indexed="81"/>
            <rFont val="Segoe UI"/>
            <charset val="1"/>
          </rPr>
          <t xml:space="preserve">SIEM, DLP, Syslog,PKI, Zabbix, 
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69" authorId="0">
      <text>
        <r>
          <rPr>
            <sz val="9"/>
            <color indexed="81"/>
            <rFont val="Segoe UI"/>
            <charset val="1"/>
          </rPr>
          <t xml:space="preserve">Licencie DLP, PKI
</t>
        </r>
      </text>
    </comment>
    <comment ref="N70" authorId="0">
      <text>
        <r>
          <rPr>
            <sz val="9"/>
            <color indexed="81"/>
            <rFont val="Segoe UI"/>
            <charset val="1"/>
          </rPr>
          <t xml:space="preserve">Licencie DLP, PKI
</t>
        </r>
      </text>
    </comment>
    <comment ref="N71" authorId="0">
      <text>
        <r>
          <rPr>
            <sz val="9"/>
            <color indexed="81"/>
            <rFont val="Segoe UI"/>
            <charset val="1"/>
          </rPr>
          <t xml:space="preserve">Licencie DLP, PKI
</t>
        </r>
      </text>
    </comment>
    <comment ref="N72" authorId="0">
      <text>
        <r>
          <rPr>
            <sz val="9"/>
            <color indexed="81"/>
            <rFont val="Segoe UI"/>
            <charset val="1"/>
          </rPr>
          <t xml:space="preserve">Licencie DLP, PKI
</t>
        </r>
      </text>
    </comment>
    <comment ref="N73" authorId="0">
      <text>
        <r>
          <rPr>
            <sz val="9"/>
            <color indexed="81"/>
            <rFont val="Segoe UI"/>
            <charset val="1"/>
          </rPr>
          <t xml:space="preserve">Licencie DLP, PKI
</t>
        </r>
      </text>
    </comment>
    <comment ref="N74" authorId="0">
      <text>
        <r>
          <rPr>
            <sz val="9"/>
            <color indexed="81"/>
            <rFont val="Segoe UI"/>
            <charset val="1"/>
          </rPr>
          <t xml:space="preserve">Licencie DLP, PKI
</t>
        </r>
      </text>
    </comment>
    <comment ref="N75" authorId="0">
      <text>
        <r>
          <rPr>
            <sz val="9"/>
            <color indexed="81"/>
            <rFont val="Segoe UI"/>
            <charset val="1"/>
          </rPr>
          <t xml:space="preserve">Licencie DLP, PKI
</t>
        </r>
      </text>
    </comment>
    <comment ref="N76" authorId="0">
      <text>
        <r>
          <rPr>
            <sz val="9"/>
            <color indexed="81"/>
            <rFont val="Segoe UI"/>
            <charset val="1"/>
          </rPr>
          <t xml:space="preserve">Licencie DLP, PKI
</t>
        </r>
      </text>
    </comment>
    <comment ref="N77" authorId="0">
      <text>
        <r>
          <rPr>
            <sz val="9"/>
            <color indexed="81"/>
            <rFont val="Segoe UI"/>
            <charset val="1"/>
          </rPr>
          <t xml:space="preserve">Licencie DLP, PKI
</t>
        </r>
      </text>
    </comment>
    <comment ref="O130" authorId="0">
      <text>
        <r>
          <rPr>
            <b/>
            <sz val="9"/>
            <color indexed="81"/>
            <rFont val="Segoe UI"/>
            <charset val="1"/>
          </rPr>
          <t xml:space="preserve">Dátový kurátor
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Krok Martin</author>
  </authors>
  <commentList>
    <comment ref="AB28" authorId="0">
      <text>
        <r>
          <rPr>
            <b/>
            <sz val="9"/>
            <color indexed="81"/>
            <rFont val="Segoe UI"/>
            <family val="2"/>
            <charset val="238"/>
          </rPr>
          <t>Krok Martin:</t>
        </r>
        <r>
          <rPr>
            <sz val="9"/>
            <color indexed="81"/>
            <rFont val="Segoe UI"/>
            <family val="2"/>
            <charset val="238"/>
          </rPr>
          <t xml:space="preserve">
Súčet by mal zodpoveď Investičným nákladom na vývoj aplikácií
 v Alternatíve 2</t>
        </r>
      </text>
    </comment>
  </commentList>
</comments>
</file>

<file path=xl/comments4.xml><?xml version="1.0" encoding="utf-8"?>
<comments xmlns="http://schemas.openxmlformats.org/spreadsheetml/2006/main">
  <authors>
    <author>Krok Martin</author>
  </authors>
  <commentList>
    <comment ref="AG12" authorId="0">
      <text>
        <r>
          <rPr>
            <b/>
            <sz val="9"/>
            <color indexed="81"/>
            <rFont val="Segoe UI"/>
            <family val="2"/>
            <charset val="238"/>
          </rPr>
          <t>Krok Martin:</t>
        </r>
        <r>
          <rPr>
            <sz val="9"/>
            <color indexed="81"/>
            <rFont val="Segoe UI"/>
            <family val="2"/>
            <charset val="238"/>
          </rPr>
          <t xml:space="preserve">
Súčet by mal zodpoveď Investičným nákladom na vývoj aplikácií
 v Alternatíve 2</t>
        </r>
      </text>
    </comment>
    <comment ref="AH12" authorId="0">
      <text>
        <r>
          <rPr>
            <b/>
            <sz val="9"/>
            <color indexed="81"/>
            <rFont val="Segoe UI"/>
            <family val="2"/>
            <charset val="238"/>
          </rPr>
          <t>Krok Martin:</t>
        </r>
        <r>
          <rPr>
            <sz val="9"/>
            <color indexed="81"/>
            <rFont val="Segoe UI"/>
            <family val="2"/>
            <charset val="238"/>
          </rPr>
          <t xml:space="preserve">
Súčet by mal zodpoveď Investičným nákladom na vývoj aplikácií
 v Alternatíve 2</t>
        </r>
      </text>
    </comment>
    <comment ref="AI12" authorId="0">
      <text>
        <r>
          <rPr>
            <b/>
            <sz val="9"/>
            <color indexed="81"/>
            <rFont val="Segoe UI"/>
            <family val="2"/>
            <charset val="238"/>
          </rPr>
          <t>Krok Martin:</t>
        </r>
        <r>
          <rPr>
            <sz val="9"/>
            <color indexed="81"/>
            <rFont val="Segoe UI"/>
            <family val="2"/>
            <charset val="238"/>
          </rPr>
          <t xml:space="preserve">
Súčet by mal zodpoveď Investičným nákladom na vývoj aplikácií
 v Alternatíve 2</t>
        </r>
      </text>
    </comment>
    <comment ref="AP12" authorId="0">
      <text>
        <r>
          <rPr>
            <b/>
            <sz val="9"/>
            <color indexed="81"/>
            <rFont val="Segoe UI"/>
            <family val="2"/>
            <charset val="238"/>
          </rPr>
          <t>Krok Martin:</t>
        </r>
        <r>
          <rPr>
            <sz val="9"/>
            <color indexed="81"/>
            <rFont val="Segoe UI"/>
            <family val="2"/>
            <charset val="238"/>
          </rPr>
          <t xml:space="preserve">
Súčet by mal zodpoveď Investičným nákladom na vývoj aplikácií
 v Alternatíve 2</t>
        </r>
      </text>
    </comment>
  </commentList>
</comments>
</file>

<file path=xl/sharedStrings.xml><?xml version="1.0" encoding="utf-8"?>
<sst xmlns="http://schemas.openxmlformats.org/spreadsheetml/2006/main" count="1683" uniqueCount="433">
  <si>
    <t>Zoznam hárkov s vysvetlením a pokynmi</t>
  </si>
  <si>
    <t>Hárok</t>
  </si>
  <si>
    <t>Účel hárku</t>
  </si>
  <si>
    <t>Vstupy od zhotoviteľa (žlté polia)</t>
  </si>
  <si>
    <t>Sumarizácia</t>
  </si>
  <si>
    <t>Sumarizácia výsledkov CBA podľa prínosov a modulov</t>
  </si>
  <si>
    <t>Vymenovanie a popísanie nevyčíslených spoločenských prínosov</t>
  </si>
  <si>
    <t>CBA</t>
  </si>
  <si>
    <t>Výsledky CBA na agregátnej úrovni, výpočet BCR</t>
  </si>
  <si>
    <t>Analyza citlivosti</t>
  </si>
  <si>
    <t>Automatický výpočet citlivosti výsledkov CBA na zmeny parametrov</t>
  </si>
  <si>
    <t>Prínosy</t>
  </si>
  <si>
    <t>Výpočet prínosov projektu na základe vstupných parametrov</t>
  </si>
  <si>
    <t>Výdavky</t>
  </si>
  <si>
    <t>Výpočet výdavkov projektu na základe vstupných parametrov</t>
  </si>
  <si>
    <t>Parametre</t>
  </si>
  <si>
    <t>Vstupné parametre pre jednotlivé moduly/životné situácie: počty podaní, trvania času</t>
  </si>
  <si>
    <t>TCO</t>
  </si>
  <si>
    <t>Zhrnutie celkových nákladov na vlastníctvo oboch alternatív projektu</t>
  </si>
  <si>
    <t xml:space="preserve">Náklady na vlastníctvo softvéru alternatívy 1 (AS IS) </t>
  </si>
  <si>
    <t xml:space="preserve">Náklady na vlastníctvo hardvéru alternatívy 1 (AS IS) </t>
  </si>
  <si>
    <t xml:space="preserve">Náklady na vlastníctvo softvéru alternatívy 2 (TO BE) </t>
  </si>
  <si>
    <t>Náklady na vlastníctvo hardvéru alternatívy 2 (TO BE)</t>
  </si>
  <si>
    <t>Detailný rozpočet pre vývoj navrhovaného riešenia (TO BE)</t>
  </si>
  <si>
    <t>Položkový rozpočet pre nákup licencií a HW (TO BE)</t>
  </si>
  <si>
    <t>Slepý rozpočet</t>
  </si>
  <si>
    <t>Vyplnia dodávateľia, oslovení v procese trhovej konzultácie</t>
  </si>
  <si>
    <t>Faktory</t>
  </si>
  <si>
    <t>Spoločné vstupné parametre pre ocenenie prínosov a výpočet CBA</t>
  </si>
  <si>
    <t>Aktuálne priemerné mzdy v hospodárstve podľa ŠÚ SR, rok začiatku projektu</t>
  </si>
  <si>
    <t>Meranie prínosov</t>
  </si>
  <si>
    <t xml:space="preserve">Slúži na rozdelenie prínosov podľa jednotlivých úradov (ak je to možné) 
a na ex-post monitorovanie dosahovania prínosov. </t>
  </si>
  <si>
    <t>Procesné mapy</t>
  </si>
  <si>
    <t>Procesné mapy súčasného a budúceho stavu biznis procesov.</t>
  </si>
  <si>
    <t>Procesy AS IS</t>
  </si>
  <si>
    <t xml:space="preserve">Zdroj dát pre odhad časovej náročnosti súčasných procesov. </t>
  </si>
  <si>
    <t>Procesy TO BE</t>
  </si>
  <si>
    <t xml:space="preserve">Zdroj dát pre odhad časovej náročnosti budúcich procesov. </t>
  </si>
  <si>
    <t>Príloha pre výpočet TCO a čistej súčasnej hodnoty z projektu</t>
  </si>
  <si>
    <t>Pre projekty zamerané na služby agendových informačných systémov</t>
  </si>
  <si>
    <t>Metodický pokyn k vypracovaniu finančnej analýzy projektu, analýzy nákladov a prínosov projektu a finančnej analýzy žiadateľa o NFP v programovom období 2014 – 2020.</t>
  </si>
  <si>
    <t>Názov riešenia</t>
  </si>
  <si>
    <t>Manažment údajov Mesta Liptovský Mikuláš</t>
  </si>
  <si>
    <t>Číslo projektu ITMS</t>
  </si>
  <si>
    <t>Kód ISVS z MetaIS</t>
  </si>
  <si>
    <t>Organizácia</t>
  </si>
  <si>
    <t>Mesto Liptovský Mikuláš</t>
  </si>
  <si>
    <t>Ulica</t>
  </si>
  <si>
    <t>Štúrova 1989/41</t>
  </si>
  <si>
    <t>PSČ</t>
  </si>
  <si>
    <t>031 42   Liptovský Mikuláš</t>
  </si>
  <si>
    <t>Web</t>
  </si>
  <si>
    <t>www.mikulas.sk</t>
  </si>
  <si>
    <t>IČO</t>
  </si>
  <si>
    <t>Spracovateľ</t>
  </si>
  <si>
    <t>Ing. Dušan Močarník</t>
  </si>
  <si>
    <t xml:space="preserve">Kontakt na spracovateľa    </t>
  </si>
  <si>
    <t xml:space="preserve">  dusan.mocarnik@mikulas.sk,    tel. : +421 44 5565 169</t>
  </si>
  <si>
    <t>Jednotlivé informácie sú farebne odlíšené nasledovne:</t>
  </si>
  <si>
    <t>Hlavička tabuľky</t>
  </si>
  <si>
    <t>Popisná informácia</t>
  </si>
  <si>
    <t>Automaticky vypočitavané hodnoty</t>
  </si>
  <si>
    <t>Miesto na vpisovanie vlastných hodnôt</t>
  </si>
  <si>
    <t>Preddefinované konštanty</t>
  </si>
  <si>
    <t>TO BE - AS IS (€, NPV)</t>
  </si>
  <si>
    <t>TO BE - AS IS (€, SUM)</t>
  </si>
  <si>
    <t>Integrácie a migrácie (modulov)</t>
  </si>
  <si>
    <t>Spolu</t>
  </si>
  <si>
    <t>Náklady s DPH</t>
  </si>
  <si>
    <t>Všeobecný materiál</t>
  </si>
  <si>
    <t>N/A</t>
  </si>
  <si>
    <t>IT - CAPEX</t>
  </si>
  <si>
    <t>Aplikácie</t>
  </si>
  <si>
    <t>SW</t>
  </si>
  <si>
    <t>HW</t>
  </si>
  <si>
    <t>IT - OPEX</t>
  </si>
  <si>
    <t>Riadenie projektu</t>
  </si>
  <si>
    <t>Výstupné náklady</t>
  </si>
  <si>
    <t>Finančné prínosy</t>
  </si>
  <si>
    <t>Administratívne poplatky</t>
  </si>
  <si>
    <t>Ostatné daňové a nedaňové príjmy</t>
  </si>
  <si>
    <t>Ekonomické prínosy</t>
  </si>
  <si>
    <t>Občania (€)</t>
  </si>
  <si>
    <t xml:space="preserve">Úradníci (€) </t>
  </si>
  <si>
    <t>Úradníci (FTE)</t>
  </si>
  <si>
    <t>Kvalitatívne prínosy</t>
  </si>
  <si>
    <t>Nevyčíslené spoločenské prínosy</t>
  </si>
  <si>
    <t>...</t>
  </si>
  <si>
    <t>Cashflow projektu</t>
  </si>
  <si>
    <t>Čistá súčasná hodnota z projektu</t>
  </si>
  <si>
    <t>Finančný cashflow (s DPH)</t>
  </si>
  <si>
    <t>Ekonomický cashflow (bez DPH)</t>
  </si>
  <si>
    <t>koeficient obdobia</t>
  </si>
  <si>
    <t>Finančná (FNPV)</t>
  </si>
  <si>
    <t>Ekonomická (ENPV)</t>
  </si>
  <si>
    <t>Kumulovaná diskont. návratnosť ENPV</t>
  </si>
  <si>
    <t>Obdobie</t>
  </si>
  <si>
    <t>AS IS</t>
  </si>
  <si>
    <t>TO BE</t>
  </si>
  <si>
    <t>rozdiel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</si>
  <si>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</si>
  <si>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</si>
  <si>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</si>
  <si>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</si>
  <si>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</si>
  <si>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</si>
  <si>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</si>
  <si>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</si>
  <si>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</si>
  <si>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</si>
  <si>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SPOLU</t>
  </si>
  <si>
    <t>Výsledok CBA</t>
  </si>
  <si>
    <t>Výsledná hodnota</t>
  </si>
  <si>
    <t>Minimálna hodnota</t>
  </si>
  <si>
    <t>BCR</t>
  </si>
  <si>
    <t>pomer prínosov a nákladov</t>
  </si>
  <si>
    <t>FIRR</t>
  </si>
  <si>
    <t>finančná vnútorná výnosová miera (%)</t>
  </si>
  <si>
    <t>Aho</t>
  </si>
  <si>
    <t>-</t>
  </si>
  <si>
    <t>EIRR</t>
  </si>
  <si>
    <t>ekonomická vnútorná výnosová miera (%)</t>
  </si>
  <si>
    <t>FNPV</t>
  </si>
  <si>
    <t>finančná čistá súčasná hodnota (eur s DPH)</t>
  </si>
  <si>
    <t>ENPV</t>
  </si>
  <si>
    <t>ekonomická čistá súčasná hodnota (eur bez DPH)</t>
  </si>
  <si>
    <t>Zvýšenie nákladov - TCO celkovo</t>
  </si>
  <si>
    <t>Zvýšenie CAPEX</t>
  </si>
  <si>
    <t>Zníženie kvalitatívnych prínosov</t>
  </si>
  <si>
    <t>Zníženie počtu podaní v budúcom stave</t>
  </si>
  <si>
    <t>Zníženie očakávaného ušetreného času úradníka</t>
  </si>
  <si>
    <t>Zníženie očakávaného ušetreného času používateľa</t>
  </si>
  <si>
    <t>%</t>
  </si>
  <si>
    <t>Priame prínosy</t>
  </si>
  <si>
    <t>Nepriame prínosy</t>
  </si>
  <si>
    <t>Prínosy spolu</t>
  </si>
  <si>
    <t>Cena ušetreného času používateľa</t>
  </si>
  <si>
    <t>Kvalitatívne prínosy vo finančnom vyjadrení</t>
  </si>
  <si>
    <t>Cena ušetreného času úradníka</t>
  </si>
  <si>
    <t>NPV</t>
  </si>
  <si>
    <t>Všetky prínosové položky sú automaticky vypočítané na základe údajov uvedených v záložkách TCO, spotrebované cloudové služby a Parametre - Agendové IS</t>
  </si>
  <si>
    <t>Náklady IT systém</t>
  </si>
  <si>
    <t>Variabilné výdavky</t>
  </si>
  <si>
    <t>Výdavky spolu</t>
  </si>
  <si>
    <t>SW a Aplikácie - Výstupné náklady</t>
  </si>
  <si>
    <t>Všetky výdavkové položky sú automaticky vypočítané na základe údajov uvedených v záložkách TCO a Parametre - Agendové IS</t>
  </si>
  <si>
    <t>Modul 1</t>
  </si>
  <si>
    <t>Modul 2</t>
  </si>
  <si>
    <t>Modul 3</t>
  </si>
  <si>
    <t>Modul N</t>
  </si>
  <si>
    <t>Koncová služba</t>
  </si>
  <si>
    <t>Koncová služba 1</t>
  </si>
  <si>
    <t>Koncová služba 2</t>
  </si>
  <si>
    <t>Koncová služba 3, Koncová služba 4</t>
  </si>
  <si>
    <t>Koncová služba N</t>
  </si>
  <si>
    <t>Aplikačný modul - SW a Aplikácie</t>
  </si>
  <si>
    <t>Aplikačný modul - HW</t>
  </si>
  <si>
    <t>Parameter</t>
  </si>
  <si>
    <t>Jednotka</t>
  </si>
  <si>
    <t>Rozdiel</t>
  </si>
  <si>
    <t>Počet podaní / volaní</t>
  </si>
  <si>
    <t>počet / rok</t>
  </si>
  <si>
    <r>
      <t xml:space="preserve">Materiálové náklady na 1 podanie </t>
    </r>
    <r>
      <rPr>
        <i/>
        <sz val="11"/>
        <color theme="1"/>
        <rFont val="Calibri"/>
        <family val="2"/>
        <charset val="238"/>
        <scheme val="minor"/>
      </rPr>
      <t xml:space="preserve">(napr. Poštovné (1,25 EUR)+Tlač (0,02 EUR)+Papier (0,01 EUR)+Obálka (0,03 EUR). Zhotoviteľ štúdie doplní skutočné náklady)
</t>
    </r>
  </si>
  <si>
    <t>EUR</t>
  </si>
  <si>
    <t>Výška administratívneho poplatku</t>
  </si>
  <si>
    <t>Trvanie spracovania podania (ušetrený čas úradníka)</t>
  </si>
  <si>
    <t>človeko-hod.</t>
  </si>
  <si>
    <t>Čas potrebný na vypracovanie a doručenie podania (ušetrený čas používateľa)</t>
  </si>
  <si>
    <t>hod.</t>
  </si>
  <si>
    <t>FTE úradník</t>
  </si>
  <si>
    <t>FTE</t>
  </si>
  <si>
    <t>Cena ušetreného času používateľa
(S pravidlom polovice)</t>
  </si>
  <si>
    <t>Materiálové náklady</t>
  </si>
  <si>
    <t>Administratívny poplatok</t>
  </si>
  <si>
    <t>Celkové náklady na vlastníctvo (TCO)</t>
  </si>
  <si>
    <t>Náklady na budúce riešenie</t>
  </si>
  <si>
    <t>Rok</t>
  </si>
  <si>
    <t>SW produkty - sumár obstaranie</t>
  </si>
  <si>
    <t>SW produkty - sumár prevádzka</t>
  </si>
  <si>
    <t>Aplikácie - sumár obstaranie</t>
  </si>
  <si>
    <t>Aplikácie - sumár prevádzka</t>
  </si>
  <si>
    <t>SW a Aplikácie - výstupné náklady</t>
  </si>
  <si>
    <t>HW sumár obstaranie</t>
  </si>
  <si>
    <t>HW sumár prevádzka</t>
  </si>
  <si>
    <t xml:space="preserve">Spolu </t>
  </si>
  <si>
    <t>Náklady na existujúce riešenie
(pôvodné riešenie pred realizáciou projektu OP II), ktoré bolo nahradené</t>
  </si>
  <si>
    <t>Rozdiel v nákladoch medzi existujúcim a navrhovaným riešením</t>
  </si>
  <si>
    <t>HW (aj systémový SW) sumár obstaranie</t>
  </si>
  <si>
    <t>HW (aj systémový SW) sumár prevádzka</t>
  </si>
  <si>
    <t>Náklady na obstaranie a prevádzku SW</t>
  </si>
  <si>
    <t>Názov</t>
  </si>
  <si>
    <t>Účet/skupina výdavkov</t>
  </si>
  <si>
    <t>Kód EKO klasifikácie</t>
  </si>
  <si>
    <t>Prevádzka vytvoreného riešenia</t>
  </si>
  <si>
    <t>SW produkty</t>
  </si>
  <si>
    <t>Poplatky vlastníkovi SW produktu - údržba / support k licenciám</t>
  </si>
  <si>
    <t>511 Opravy a udržiavanie</t>
  </si>
  <si>
    <t>Upgrade SW produktu</t>
  </si>
  <si>
    <t>013 Softvér</t>
  </si>
  <si>
    <t>Poplatky za udržanie funkčnosti / dostupnosti aplikácie / update</t>
  </si>
  <si>
    <t>Aplikačná podpora / helpdesk</t>
  </si>
  <si>
    <t>518 Ostatné služby</t>
  </si>
  <si>
    <t>Rozvoj - doplnenie funkcionality aplikácie / upgrade</t>
  </si>
  <si>
    <t>Personálne náklady spojené s prevádzkou SW produktu a aplikácie</t>
  </si>
  <si>
    <t>521 Mzdové výdavky</t>
  </si>
  <si>
    <t>Školenia spojené so SW a aplikáciou</t>
  </si>
  <si>
    <t>Náklady na obstaranie a prevádzku HW</t>
  </si>
  <si>
    <t>Prevádzka riešenia</t>
  </si>
  <si>
    <t>Poplatky dodávateľovi podpory HW - údržba/maintenance</t>
  </si>
  <si>
    <t>Upgrade HW</t>
  </si>
  <si>
    <t>022 Samostatné hnuteľné veci
 a súbory hnuteľných vecí</t>
  </si>
  <si>
    <t>Náklady na priestory, energie</t>
  </si>
  <si>
    <t>Personálne náklady spojené s prevádzkou HW</t>
  </si>
  <si>
    <t>Školenia spojené s HW</t>
  </si>
  <si>
    <t>Aplikačný modul 1</t>
  </si>
  <si>
    <t>Aplikačný modul 2</t>
  </si>
  <si>
    <t>Aplikačný modul 3</t>
  </si>
  <si>
    <t>Aplikačný modul N</t>
  </si>
  <si>
    <t>Vytvorenie riešenia - obstaranie</t>
  </si>
  <si>
    <t>Obstaranie, inštalácia SW produktu vrátane licencie k SW</t>
  </si>
  <si>
    <t>Vytvorenie aplikácie</t>
  </si>
  <si>
    <t>Riadenie a publicita</t>
  </si>
  <si>
    <t>Projektové riadenie</t>
  </si>
  <si>
    <t>Publicita a informovanosť</t>
  </si>
  <si>
    <t>637003/637004</t>
  </si>
  <si>
    <t>Technologické požiadavky</t>
  </si>
  <si>
    <t>"Out of scope" - HW nesúvisiaci priamo s projektom</t>
  </si>
  <si>
    <t>Obstaranie</t>
  </si>
  <si>
    <t>Nákup, inštalácia a sprevádzkovanie HW 
vrátane systémového SW</t>
  </si>
  <si>
    <t>Nákup, inštalácia a sprevádzkovanie HW
 vrátane systémového SW</t>
  </si>
  <si>
    <t>112 Zásoby</t>
  </si>
  <si>
    <t>Výstup/funkcionalita projektu</t>
  </si>
  <si>
    <t>Popis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</si>
  <si>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</si>
  <si>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</si>
  <si>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</si>
  <si>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</si>
  <si>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</si>
  <si>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</si>
  <si>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</si>
  <si>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</si>
  <si>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</si>
  <si>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</si>
  <si>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</si>
  <si>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</si>
  <si>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</si>
  <si>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</si>
  <si>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</si>
  <si>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</si>
  <si>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</si>
  <si>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</si>
  <si>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Počet dní interné</t>
  </si>
  <si>
    <t>Počet dní externé</t>
  </si>
  <si>
    <t>Pocet FTE interne</t>
  </si>
  <si>
    <t>Pocet FTE externe</t>
  </si>
  <si>
    <t>Rate FTE interné</t>
  </si>
  <si>
    <t>Rate FTE externé</t>
  </si>
  <si>
    <t>Suma interné</t>
  </si>
  <si>
    <t>Suma externé</t>
  </si>
  <si>
    <t>Podrobný rozpočet súčasťou dátovej štruktúry projektu</t>
  </si>
  <si>
    <t>Dátový kurátor - IT senior</t>
  </si>
  <si>
    <t>IT architekt</t>
  </si>
  <si>
    <t>IT analytik</t>
  </si>
  <si>
    <t>INDIKATÍVNY ROZPOČET SPOLU vrátane DPH</t>
  </si>
  <si>
    <t>Položka</t>
  </si>
  <si>
    <t>Merná jednotka</t>
  </si>
  <si>
    <t>Počet</t>
  </si>
  <si>
    <t>Jednotková cena (eur)</t>
  </si>
  <si>
    <t>Celková suma (eur)</t>
  </si>
  <si>
    <t>Zdroj ceny</t>
  </si>
  <si>
    <t>rok</t>
  </si>
  <si>
    <t>Vyplní spracovateľ projektu</t>
  </si>
  <si>
    <t>Vyplní oslovený dodávateľ</t>
  </si>
  <si>
    <t>Riešenie navrhované obstarávateľom</t>
  </si>
  <si>
    <t>Alternatívne riešeine
(nepovinné)</t>
  </si>
  <si>
    <t>Nákup krabicového SW</t>
  </si>
  <si>
    <t>Dodatočná úprava krabicového SW / Vývoj riešenia</t>
  </si>
  <si>
    <t>Výstup/funkcionalita projektu
(všetky náklady vrátane analýzy, dizajnu, testovania a nasadenia)</t>
  </si>
  <si>
    <t>Popis
(Vrátane zdôvodnenia zvoleného technologického variantu - IaaS, PaaS, vývoj vlastnej aplikácie, COTS riešenie)</t>
  </si>
  <si>
    <t>M19</t>
  </si>
  <si>
    <t>M20</t>
  </si>
  <si>
    <t>M21</t>
  </si>
  <si>
    <t>M22</t>
  </si>
  <si>
    <t>M24</t>
  </si>
  <si>
    <t>Názov SW</t>
  </si>
  <si>
    <t>počet kusov</t>
  </si>
  <si>
    <t>Cena za kus</t>
  </si>
  <si>
    <t>Cena spolu</t>
  </si>
  <si>
    <t>Minimálny počet MD</t>
  </si>
  <si>
    <t>Maximálny počet MD</t>
  </si>
  <si>
    <t>Priemerný MD rate</t>
  </si>
  <si>
    <t>Minimálna suma</t>
  </si>
  <si>
    <t>Maximálna suma</t>
  </si>
  <si>
    <t>Ročná prevádzka celého systému (SLA) vrátane zmenových konaní</t>
  </si>
  <si>
    <t>Vysvetlenie rozptylu medzi minimálnou a maximálnou sumou 
(nepovinné)</t>
  </si>
  <si>
    <t>Popis zmien v alternatívnom riešení
(nepovinné)</t>
  </si>
  <si>
    <t>Rozdiel
(voči min. riešenia navrhovaneho obstarávateĹom)</t>
  </si>
  <si>
    <t xml:space="preserve">Modul 1 </t>
  </si>
  <si>
    <t>Modul 4</t>
  </si>
  <si>
    <t xml:space="preserve">Projektové riadenie </t>
  </si>
  <si>
    <t>INDIKATÍVNY ROZPOČET SPOLU</t>
  </si>
  <si>
    <t>Hodnota</t>
  </si>
  <si>
    <t>Životnosť projektu (t)</t>
  </si>
  <si>
    <t>Referenčné obdobie je počet rokov, na ktorý sa vo finančnej analýze (analýze nákladov a výnosov) uvádzajú predpovede. Predpovede týkajúce sa budúceho trendu projektu by sa mali formulovať na obdobie, ktoré je primerané jeho ekonomicky užitočnému trvaniu a ktoré je dosť dlhé na to, aby zahŕňalo jeho pravdepodobné dlhodobejšie dosahy. Ide o časové obdobie, kedy je možné overiť úspešnosť investície. Trvanie sa mení podľa povahy investície. Referenčný časový horizont v rokoch podľa sektorov je uvedený podľa prílohy 1 Delegovaného nariadenia Komisie (EÚ) 480/2014 z 3. marca 2014, ktorým sa dopĺňa všeobecné nariadenie.</t>
  </si>
  <si>
    <t>Referenčná diskontná sadzba (i)</t>
  </si>
  <si>
    <t xml:space="preserve">Diskontná sadzba, ktorá sa má používať vo finančnej analýze má informovať investora o alternatívnych kapitálových nákladoch. Môže sa za ňu považovať ušlý výnos najlepšieho alternatívneho projektu.
V prípade verejných investičných projektov spolufinancovaných z fondov sa stanovuje 4 % finančná diskontná sadzbu pre výpočet čistej súčasnej hodnoty investície v stálych cenách roku predloženia žiadosti o NFP.
</t>
  </si>
  <si>
    <t>Sociálna diskontná sadzba (r)</t>
  </si>
  <si>
    <t>Cieľom CBA je preukázať pri štrukturálne významných investíciách, že ekonomická čistá súčasná hodnota za dané obdobie a pri stanovenej sociálnej diskontnej sadzbe je kladná.</t>
  </si>
  <si>
    <t>Diskontovanie odhadovaných nákladov a prínosov: keď sa odhadne tok ekonomických nákladov a prínosov, mala by sa uplatniť štandardná diskontovaná metodika peňažného toku pomocou sociálnej diskontnej sadzby</t>
  </si>
  <si>
    <t>Priemerná mzda vo verejnej správe (aktuálna, W_ps)</t>
  </si>
  <si>
    <t>Priemerná mesačná hrubá mzda vo verejnej správe za 1. - 4. Q./2017 (obdobie aktualizovať k času predloženia dokumentu), podľa ŠÚ SR</t>
  </si>
  <si>
    <t>Osobné náklady (Cper)</t>
  </si>
  <si>
    <t xml:space="preserve">Cper = (W_ps * Odvody) / Fond pracovnej doby. Odvody (SP, ZP, DP) sú 35,2%“. Osobné náklady sú faktorom prevádzkových variabilných nákladov.
</t>
  </si>
  <si>
    <t>EUR/hod</t>
  </si>
  <si>
    <t xml:space="preserve">Priemerná mzda v NH (Cperc) </t>
  </si>
  <si>
    <t>Priemerná mesačná hrubá mzda v národnom hospodárstve SR za 1. - 4. Q./2017 (obdobie aktualizovať k času predloženia dokumentu), podľa ŠÚ SR</t>
  </si>
  <si>
    <t>Fond pracovnej doby - VS (FPDvs)</t>
  </si>
  <si>
    <t>hod/rok</t>
  </si>
  <si>
    <t>Fond pracovnej doby - NH (FPDnh)</t>
  </si>
  <si>
    <t xml:space="preserve">Prvý rok, ktorým výpočet CBA a TCO začína, rok začatia projektu </t>
  </si>
  <si>
    <t>Neriešené</t>
  </si>
  <si>
    <t>Procesy na strane úradníka (časové hodnoty)</t>
  </si>
  <si>
    <t>Proces č. 1</t>
  </si>
  <si>
    <t>Procesný krok č. 1</t>
  </si>
  <si>
    <t>Procesný krok č. 2</t>
  </si>
  <si>
    <t>Procesný krok č. 3</t>
  </si>
  <si>
    <t>Proces č. 2</t>
  </si>
  <si>
    <t>Zdroj</t>
  </si>
  <si>
    <t>prosím uveďte zdroj, v prípade vzorového prieskumu prosím vyplňte hodnoty za jednotlivé merania</t>
  </si>
  <si>
    <t>Meranie č. 1</t>
  </si>
  <si>
    <t>Meranie č. 2</t>
  </si>
  <si>
    <t>Meranie č. 3</t>
  </si>
  <si>
    <t>Meranie č. 4</t>
  </si>
  <si>
    <t>Meranie č. 5</t>
  </si>
  <si>
    <t>Meranie č. 6</t>
  </si>
  <si>
    <t>Meranie č. 7</t>
  </si>
  <si>
    <t>Meranie č. 8</t>
  </si>
  <si>
    <t>Meranie č. 9</t>
  </si>
  <si>
    <t>Meranie č. 10</t>
  </si>
  <si>
    <t>Meranie č. 11</t>
  </si>
  <si>
    <t>Meranie č. 12</t>
  </si>
  <si>
    <t>Meranie č. 13</t>
  </si>
  <si>
    <t>Meranie č. 14</t>
  </si>
  <si>
    <t>Meranie č. 15</t>
  </si>
  <si>
    <t>Meranie č. 16</t>
  </si>
  <si>
    <t>Meranie č. 17</t>
  </si>
  <si>
    <t>Meranie č. 18</t>
  </si>
  <si>
    <t>Meranie č. 19</t>
  </si>
  <si>
    <t>Meranie č. 20</t>
  </si>
  <si>
    <t>Meranie č. 21</t>
  </si>
  <si>
    <t>Meranie č. 22</t>
  </si>
  <si>
    <t>Meranie č. 23</t>
  </si>
  <si>
    <t>Meranie č. 24</t>
  </si>
  <si>
    <t>Meranie č. 25</t>
  </si>
  <si>
    <t>Meranie č. 26</t>
  </si>
  <si>
    <t>Meranie č. 27</t>
  </si>
  <si>
    <t>Meranie č. 28</t>
  </si>
  <si>
    <t>Meranie č. 29</t>
  </si>
  <si>
    <t>Meranie č. 30</t>
  </si>
  <si>
    <t>Procesy na strane občana (časové hodnoty)</t>
  </si>
  <si>
    <t>organizácia A</t>
  </si>
  <si>
    <t>organizácia B</t>
  </si>
  <si>
    <t>organizácia C</t>
  </si>
  <si>
    <t>organizácia ...</t>
  </si>
  <si>
    <t>Kontrola TO BE</t>
  </si>
  <si>
    <t>Počet zamestnancov vybavujúcich agendu</t>
  </si>
  <si>
    <t>Počet podaní</t>
  </si>
  <si>
    <t>DWC</t>
  </si>
  <si>
    <t>Ditec</t>
  </si>
  <si>
    <t>HP</t>
  </si>
  <si>
    <t>Priemer MD</t>
  </si>
  <si>
    <t>Priemer MD bez nadrahšej zmluvy</t>
  </si>
  <si>
    <t>Cena MD zaokrúhlene</t>
  </si>
  <si>
    <t>Limit OPII</t>
  </si>
  <si>
    <t>http://www.crz.gov.sk/index.php?ID=1883192&amp;l=sk</t>
  </si>
  <si>
    <t>http://www.crz.gov.sk/index.php?ID=1885367&amp;l=sk</t>
  </si>
  <si>
    <t>http://www.crz.gov.sk/index.php?ID=3023431&amp;l=sk</t>
  </si>
  <si>
    <t>Synergon</t>
  </si>
  <si>
    <t>CoraGeo</t>
  </si>
  <si>
    <t>Špecialista pre infraštruktúry/HW špecialista, dátový špecialista</t>
  </si>
  <si>
    <t>Zmluva o poskytovaní servisných služieb na zabezpečenie prevádzky, údržby a aktualizácie Rezortného informačného systému (Ditec )</t>
  </si>
  <si>
    <t>Zmluva o poskytovaní servisných služieb na zabezpečenie udržateľnosti Informačného systému Elektronizácie vzdelávacieho systému regionálneho školstva č. 0399/2017 (DWC)</t>
  </si>
  <si>
    <t>PHZ Synergon a.s. a CoraGeo  doručené dňa  5- 6.9.2019</t>
  </si>
  <si>
    <t>Zdroje :</t>
  </si>
  <si>
    <t>Získanie výpisu 1xkrat a dosť a ďalších výpisov z centrálnych IS (napojenie na externé IS)</t>
  </si>
  <si>
    <t xml:space="preserve">Modul konsolidácia údajov mesta </t>
  </si>
  <si>
    <t>Publikovanie Open dáta datasetov</t>
  </si>
  <si>
    <t>Poskytovanie služieb „Moje dáta“</t>
  </si>
  <si>
    <t xml:space="preserve">Konsolidácia registratúrnych údajov Rozpočtových a príspevkových organizácií mesta </t>
  </si>
  <si>
    <t xml:space="preserve">Manažment údajov mesta </t>
  </si>
  <si>
    <t>Systém pre prevenciu úniku údajov (DLP)</t>
  </si>
  <si>
    <t>Rozšírená funkcionalita fyzicky oddeleného Syslog servera s pokročilými možnosťami forenznej analýzy v prípade bezpečnostných incidentov</t>
  </si>
  <si>
    <t>Implementácia PKI a teda širokého použitia elektronického podpisu, služieb časovej pečiatky a šifrovania dát sú súčasťou navrhovaného riešenia.</t>
  </si>
  <si>
    <t>Implementácia PKI a teda širokého použitia elektronického podpisu, služieb časovej pečiatky a šifrovania dát sú súčasťou navrhovaného riešenia.</t>
  </si>
  <si>
    <t xml:space="preserve">Centrálny monitorovaci nástroj na platforme Zabbix vrátane technológia kontinuálneho monitoringu bezpečnostných zraniteľností  </t>
  </si>
  <si>
    <t>Zabezpečenie súladu so zákonom 69/2018</t>
  </si>
  <si>
    <t>Implementácia riešenia</t>
  </si>
  <si>
    <t>Pracovné pozície</t>
  </si>
  <si>
    <t>Manažment a monitoring bezpečnostných
 incidentov v informačných systémoch (SIEM)</t>
  </si>
  <si>
    <t>Nákup  licencií</t>
  </si>
  <si>
    <t>ks</t>
  </si>
  <si>
    <t>Služby</t>
  </si>
  <si>
    <t>TCO AS IS - SW</t>
  </si>
  <si>
    <t>TCO AS IS - HW</t>
  </si>
  <si>
    <t>TCO TO BE - SW</t>
  </si>
  <si>
    <t>TCO TO BE - HW</t>
  </si>
  <si>
    <t>Rozpočet - implementácia riešenia</t>
  </si>
  <si>
    <t xml:space="preserve">Rozpočet - HW </t>
  </si>
  <si>
    <t>Rozdelenie prínosov</t>
  </si>
  <si>
    <t>Sadzby</t>
  </si>
  <si>
    <t>nespracovávané</t>
  </si>
  <si>
    <t>spracované</t>
  </si>
  <si>
    <t>irelevantné</t>
  </si>
  <si>
    <t>Rok 2020 má dokopy 251 pracovných dní, t.j. 1882,5 pracovných hodín. S platenými sviatkami má rok 262 pracovných dní, t.j. 1965 pracovných hodín. 7,5 hodinový pracovný čas (obdobie aktualizovať k času predloženia dokumentu), podľa https://calendar.zoznam.sk/worktime-sksk.php?hy=2019</t>
  </si>
  <si>
    <t>Rok 2020 má dokopy 251 pracovných dní, t.j. 2008 pracovných hodín. S platenými sviatkami má rok 262 pracovných dní, t.j. 2096 pracovných hodín.. 8 hodinový pracovný čas (obdobie aktualizovať k času predloženia dokumentu), podľa https://calendar.zoznam.sk/worktime-sksk.php?hy=2019</t>
  </si>
  <si>
    <t>zmluva o vytbvorení informačného systému Register úpadcov (IS RÚ)  (HP)</t>
  </si>
  <si>
    <t>Zdieľanie údajov medzi orgánmi verejnej moci (OVM)  (integrovať dáta medzi jednotlivými systémami verejnej správy)</t>
  </si>
  <si>
    <t>Zdieľanie údajov s občanmi a podnikateľmi (poskytovať dáta vo forme osobných a/alebo otvorených údajov)</t>
  </si>
  <si>
    <t>Zabezpečenie väčšej spokojnosti pre jednotlivé subjekty, ktoré vstupujú do procesu práce s dátami (zabezpečiť pravidelnú replikáciu kvalitných a konsolidovaných dát pre analytické účely)</t>
  </si>
  <si>
    <t>prieskum PHZ,</t>
  </si>
  <si>
    <t>Kvalitnejšie údaje pre občanov a podnikateľov</t>
  </si>
  <si>
    <t>CG ISS</t>
  </si>
  <si>
    <t>CG DISS</t>
  </si>
  <si>
    <t>CG eGOV</t>
  </si>
  <si>
    <t>Konsolidácia údajov mesta</t>
  </si>
  <si>
    <t>Personalizované  dáta občanov</t>
  </si>
  <si>
    <t>Napojenia na externé IS</t>
  </si>
  <si>
    <t>CG GISam</t>
  </si>
  <si>
    <t>Open data mesta</t>
  </si>
  <si>
    <t>Systémový SW (DLP,PKI a iné)</t>
  </si>
  <si>
    <t>Integrácie a migrácie (modulov) + súlad so zákonom 69/2018</t>
  </si>
  <si>
    <t>Náklady na obstaranie a prevádzku SW - sumárne !!!</t>
  </si>
  <si>
    <t>Zmluvné poplatky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</si>
</sst>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0.0%"/>
    <numFmt numFmtId="166" formatCode="#,##0_ ;\-#,##0;\-;@"/>
    <numFmt numFmtId="167" formatCode="0.00;\-0.00;\-;@"/>
    <numFmt numFmtId="168" formatCode="_-* #,##0\ &quot;€&quot;_-;\-* #,##0\ &quot;€&quot;_-;_-* &quot;-&quot;??\ &quot;€&quot;_-;_-@_-"/>
  </numFmts>
  <fonts count="7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5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i/>
      <sz val="11"/>
      <color rgb="FF000000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i/>
      <sz val="9"/>
      <color rgb="FF000000"/>
      <name val="Arial Narrow"/>
      <family val="2"/>
      <charset val="238"/>
    </font>
    <font>
      <b/>
      <sz val="8"/>
      <color rgb="FFFA7D00"/>
      <name val="Calibri"/>
      <family val="2"/>
      <charset val="238"/>
      <scheme val="minor"/>
    </font>
    <font>
      <i/>
      <sz val="8"/>
      <color rgb="FF000000"/>
      <name val="Arial Narrow"/>
      <family val="2"/>
      <charset val="238"/>
    </font>
    <font>
      <sz val="9"/>
      <color rgb="FF0061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i/>
      <sz val="11"/>
      <color theme="5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rgb="FFFA7D00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rgb="FFFA7D00"/>
      <name val="Calibri"/>
      <family val="2"/>
      <charset val="238"/>
      <scheme val="minor"/>
    </font>
    <font>
      <sz val="9"/>
      <color theme="0" tint="-0.499984740745262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10"/>
      <color indexed="18"/>
      <name val="Arial"/>
      <family val="2"/>
      <charset val="238"/>
    </font>
    <font>
      <b/>
      <sz val="11"/>
      <color theme="5" tint="-0.499984740745262"/>
      <name val="Calibri"/>
      <family val="2"/>
      <charset val="238"/>
      <scheme val="minor"/>
    </font>
    <font>
      <sz val="11"/>
      <color theme="5" tint="-0.499984740745262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2" tint="-0.249977111117893"/>
      <name val="Calibri"/>
      <family val="2"/>
      <charset val="238"/>
      <scheme val="minor"/>
    </font>
    <font>
      <sz val="9"/>
      <color theme="5" tint="-0.249977111117893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b/>
      <sz val="9"/>
      <color theme="5" tint="-0.249977111117893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0"/>
      <color theme="1"/>
      <name val="Arial Narrow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0061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5" tint="-0.249977111117893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2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2"/>
        <bgColor indexed="64"/>
      </patternFill>
    </fill>
  </fills>
  <borders count="18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 style="medium">
        <color indexed="64"/>
      </right>
      <top style="thin">
        <color rgb="FF7F7F7F"/>
      </top>
      <bottom/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theme="2" tint="-0.249977111117893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theme="2" tint="-0.249977111117893"/>
      </right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theme="2" tint="-0.249977111117893"/>
      </right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theme="2" tint="-0.249977111117893"/>
      </right>
      <top style="medium">
        <color indexed="64"/>
      </top>
      <bottom style="medium">
        <color indexed="64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theme="2" tint="-0.249977111117893"/>
      </right>
      <top/>
      <bottom style="thin">
        <color rgb="FFB2B2B2"/>
      </bottom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theme="2" tint="-0.249977111117893"/>
      </left>
      <right style="medium">
        <color auto="1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auto="1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auto="1"/>
      </right>
      <top/>
      <bottom style="thin">
        <color theme="2" tint="-0.249977111117893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 style="thin">
        <color theme="2" tint="-0.249977111117893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2" tint="-0.24994659260841701"/>
      </right>
      <top style="medium">
        <color auto="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medium">
        <color auto="1"/>
      </top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auto="1"/>
      </right>
      <top style="medium">
        <color auto="1"/>
      </top>
      <bottom style="thin">
        <color theme="2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auto="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theme="2" tint="-0.249977111117893"/>
      </left>
      <right style="medium">
        <color auto="1"/>
      </right>
      <top style="thin">
        <color theme="2" tint="-0.249977111117893"/>
      </top>
      <bottom style="medium">
        <color auto="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theme="2" tint="-0.24994659260841701"/>
      </right>
      <top style="thin">
        <color theme="2" tint="-0.24994659260841701"/>
      </top>
      <bottom style="medium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indexed="64"/>
      </bottom>
      <diagonal/>
    </border>
    <border>
      <left style="thin">
        <color theme="2" tint="-0.24994659260841701"/>
      </left>
      <right style="medium">
        <color auto="1"/>
      </right>
      <top style="thin">
        <color theme="2" tint="-0.24994659260841701"/>
      </top>
      <bottom style="medium">
        <color indexed="64"/>
      </bottom>
      <diagonal/>
    </border>
    <border>
      <left style="medium">
        <color auto="1"/>
      </left>
      <right style="thin">
        <color theme="2" tint="-0.249977111117893"/>
      </right>
      <top style="thin">
        <color theme="2" tint="-0.249977111117893"/>
      </top>
      <bottom style="medium">
        <color auto="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2" applyNumberFormat="0" applyFont="0" applyAlignment="0" applyProtection="0"/>
    <xf numFmtId="0" fontId="8" fillId="0" borderId="0" applyNumberFormat="0" applyFill="0" applyBorder="0" applyAlignment="0" applyProtection="0"/>
  </cellStyleXfs>
  <cellXfs count="814">
    <xf numFmtId="0" fontId="0" fillId="0" borderId="0" xfId="0"/>
    <xf numFmtId="0" fontId="7" fillId="0" borderId="0" xfId="0" applyFont="1"/>
    <xf numFmtId="0" fontId="5" fillId="5" borderId="3" xfId="0" applyFont="1" applyFill="1" applyBorder="1"/>
    <xf numFmtId="0" fontId="5" fillId="5" borderId="4" xfId="0" applyFont="1" applyFill="1" applyBorder="1"/>
    <xf numFmtId="0" fontId="5" fillId="5" borderId="5" xfId="0" applyFont="1" applyFill="1" applyBorder="1"/>
    <xf numFmtId="0" fontId="9" fillId="6" borderId="6" xfId="7" applyFont="1" applyFill="1" applyBorder="1" applyAlignment="1">
      <alignment vertical="center"/>
    </xf>
    <xf numFmtId="0" fontId="0" fillId="7" borderId="6" xfId="0" applyFill="1" applyBorder="1"/>
    <xf numFmtId="0" fontId="0" fillId="8" borderId="6" xfId="0" applyFill="1" applyBorder="1"/>
    <xf numFmtId="0" fontId="9" fillId="6" borderId="7" xfId="7" applyFont="1" applyFill="1" applyBorder="1" applyAlignment="1">
      <alignment vertical="center"/>
    </xf>
    <xf numFmtId="0" fontId="0" fillId="7" borderId="7" xfId="0" applyFill="1" applyBorder="1"/>
    <xf numFmtId="0" fontId="0" fillId="8" borderId="7" xfId="0" applyFill="1" applyBorder="1"/>
    <xf numFmtId="0" fontId="0" fillId="7" borderId="7" xfId="0" applyFill="1" applyBorder="1" applyAlignment="1">
      <alignment wrapText="1"/>
    </xf>
    <xf numFmtId="0" fontId="11" fillId="0" borderId="0" xfId="0" applyFont="1" applyBorder="1"/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49" fontId="23" fillId="0" borderId="0" xfId="0" applyNumberFormat="1" applyFont="1"/>
    <xf numFmtId="0" fontId="14" fillId="0" borderId="0" xfId="0" applyFont="1" applyAlignment="1" applyProtection="1">
      <alignment vertical="center"/>
    </xf>
    <xf numFmtId="0" fontId="0" fillId="0" borderId="0" xfId="0" applyProtection="1"/>
    <xf numFmtId="0" fontId="5" fillId="0" borderId="34" xfId="0" applyFont="1" applyBorder="1" applyAlignment="1" applyProtection="1">
      <alignment horizontal="center" vertical="center"/>
    </xf>
    <xf numFmtId="0" fontId="5" fillId="10" borderId="32" xfId="0" applyFont="1" applyFill="1" applyBorder="1" applyProtection="1"/>
    <xf numFmtId="0" fontId="5" fillId="10" borderId="13" xfId="0" applyFont="1" applyFill="1" applyBorder="1" applyProtection="1"/>
    <xf numFmtId="0" fontId="5" fillId="10" borderId="33" xfId="0" applyFont="1" applyFill="1" applyBorder="1" applyProtection="1"/>
    <xf numFmtId="164" fontId="5" fillId="10" borderId="7" xfId="1" applyNumberFormat="1" applyFont="1" applyFill="1" applyBorder="1" applyProtection="1"/>
    <xf numFmtId="164" fontId="5" fillId="10" borderId="32" xfId="1" applyNumberFormat="1" applyFont="1" applyFill="1" applyBorder="1" applyProtection="1"/>
    <xf numFmtId="164" fontId="5" fillId="10" borderId="35" xfId="1" applyNumberFormat="1" applyFont="1" applyFill="1" applyBorder="1" applyProtection="1"/>
    <xf numFmtId="0" fontId="5" fillId="0" borderId="32" xfId="0" applyFont="1" applyBorder="1" applyProtection="1"/>
    <xf numFmtId="0" fontId="5" fillId="11" borderId="13" xfId="0" applyFont="1" applyFill="1" applyBorder="1" applyProtection="1"/>
    <xf numFmtId="0" fontId="5" fillId="11" borderId="33" xfId="0" applyFont="1" applyFill="1" applyBorder="1" applyProtection="1"/>
    <xf numFmtId="164" fontId="25" fillId="11" borderId="7" xfId="1" applyNumberFormat="1" applyFont="1" applyFill="1" applyBorder="1" applyProtection="1"/>
    <xf numFmtId="164" fontId="25" fillId="11" borderId="32" xfId="1" applyNumberFormat="1" applyFont="1" applyFill="1" applyBorder="1" applyProtection="1"/>
    <xf numFmtId="164" fontId="25" fillId="11" borderId="7" xfId="1" applyNumberFormat="1" applyFont="1" applyFill="1" applyBorder="1" applyAlignment="1" applyProtection="1">
      <alignment horizontal="center"/>
    </xf>
    <xf numFmtId="164" fontId="25" fillId="11" borderId="35" xfId="1" applyNumberFormat="1" applyFont="1" applyFill="1" applyBorder="1" applyProtection="1"/>
    <xf numFmtId="0" fontId="5" fillId="6" borderId="32" xfId="0" applyFont="1" applyFill="1" applyBorder="1" applyProtection="1"/>
    <xf numFmtId="0" fontId="5" fillId="6" borderId="13" xfId="0" applyFont="1" applyFill="1" applyBorder="1" applyProtection="1"/>
    <xf numFmtId="0" fontId="0" fillId="6" borderId="33" xfId="0" applyFont="1" applyFill="1" applyBorder="1" applyProtection="1"/>
    <xf numFmtId="164" fontId="26" fillId="6" borderId="7" xfId="1" applyNumberFormat="1" applyFont="1" applyFill="1" applyBorder="1" applyProtection="1"/>
    <xf numFmtId="164" fontId="26" fillId="6" borderId="35" xfId="1" applyNumberFormat="1" applyFont="1" applyFill="1" applyBorder="1" applyProtection="1"/>
    <xf numFmtId="164" fontId="26" fillId="6" borderId="7" xfId="1" applyNumberFormat="1" applyFont="1" applyFill="1" applyBorder="1" applyAlignment="1" applyProtection="1">
      <alignment horizontal="center"/>
    </xf>
    <xf numFmtId="164" fontId="26" fillId="11" borderId="7" xfId="1" applyNumberFormat="1" applyFont="1" applyFill="1" applyBorder="1" applyProtection="1"/>
    <xf numFmtId="164" fontId="26" fillId="11" borderId="32" xfId="1" applyNumberFormat="1" applyFont="1" applyFill="1" applyBorder="1" applyProtection="1"/>
    <xf numFmtId="164" fontId="27" fillId="10" borderId="7" xfId="1" applyNumberFormat="1" applyFont="1" applyFill="1" applyBorder="1" applyProtection="1"/>
    <xf numFmtId="164" fontId="27" fillId="10" borderId="32" xfId="1" applyNumberFormat="1" applyFont="1" applyFill="1" applyBorder="1" applyProtection="1"/>
    <xf numFmtId="164" fontId="27" fillId="10" borderId="7" xfId="1" applyNumberFormat="1" applyFont="1" applyFill="1" applyBorder="1" applyAlignment="1" applyProtection="1">
      <alignment horizontal="center"/>
    </xf>
    <xf numFmtId="164" fontId="27" fillId="10" borderId="35" xfId="1" applyNumberFormat="1" applyFont="1" applyFill="1" applyBorder="1" applyProtection="1"/>
    <xf numFmtId="164" fontId="26" fillId="6" borderId="32" xfId="1" applyNumberFormat="1" applyFont="1" applyFill="1" applyBorder="1" applyProtection="1"/>
    <xf numFmtId="0" fontId="4" fillId="0" borderId="0" xfId="0" applyFont="1" applyFill="1" applyProtection="1"/>
    <xf numFmtId="164" fontId="26" fillId="6" borderId="32" xfId="1" applyNumberFormat="1" applyFont="1" applyFill="1" applyBorder="1" applyAlignment="1" applyProtection="1">
      <alignment horizontal="center"/>
    </xf>
    <xf numFmtId="164" fontId="26" fillId="6" borderId="35" xfId="1" applyNumberFormat="1" applyFont="1" applyFill="1" applyBorder="1" applyAlignment="1" applyProtection="1">
      <alignment horizontal="center"/>
    </xf>
    <xf numFmtId="0" fontId="5" fillId="6" borderId="36" xfId="0" applyFont="1" applyFill="1" applyBorder="1" applyProtection="1"/>
    <xf numFmtId="0" fontId="5" fillId="6" borderId="37" xfId="0" applyFont="1" applyFill="1" applyBorder="1" applyProtection="1"/>
    <xf numFmtId="0" fontId="0" fillId="6" borderId="38" xfId="0" applyFont="1" applyFill="1" applyBorder="1" applyProtection="1"/>
    <xf numFmtId="164" fontId="26" fillId="6" borderId="39" xfId="1" applyNumberFormat="1" applyFont="1" applyFill="1" applyBorder="1" applyProtection="1"/>
    <xf numFmtId="164" fontId="26" fillId="6" borderId="36" xfId="1" applyNumberFormat="1" applyFont="1" applyFill="1" applyBorder="1" applyProtection="1"/>
    <xf numFmtId="164" fontId="26" fillId="6" borderId="39" xfId="1" applyNumberFormat="1" applyFont="1" applyFill="1" applyBorder="1" applyAlignment="1" applyProtection="1">
      <alignment horizontal="center"/>
    </xf>
    <xf numFmtId="164" fontId="26" fillId="6" borderId="40" xfId="1" applyNumberFormat="1" applyFont="1" applyFill="1" applyBorder="1" applyProtection="1"/>
    <xf numFmtId="0" fontId="5" fillId="0" borderId="32" xfId="0" applyFont="1" applyFill="1" applyBorder="1" applyProtection="1"/>
    <xf numFmtId="164" fontId="26" fillId="0" borderId="36" xfId="1" applyNumberFormat="1" applyFont="1" applyFill="1" applyBorder="1" applyProtection="1"/>
    <xf numFmtId="164" fontId="26" fillId="0" borderId="37" xfId="1" applyNumberFormat="1" applyFont="1" applyFill="1" applyBorder="1" applyProtection="1"/>
    <xf numFmtId="164" fontId="10" fillId="0" borderId="37" xfId="1" applyNumberFormat="1" applyFont="1" applyFill="1" applyBorder="1" applyProtection="1"/>
    <xf numFmtId="164" fontId="10" fillId="0" borderId="21" xfId="1" applyNumberFormat="1" applyFont="1" applyFill="1" applyBorder="1" applyProtection="1"/>
    <xf numFmtId="0" fontId="0" fillId="0" borderId="32" xfId="0" applyBorder="1" applyProtection="1"/>
    <xf numFmtId="0" fontId="0" fillId="0" borderId="13" xfId="0" applyBorder="1" applyProtection="1"/>
    <xf numFmtId="0" fontId="28" fillId="12" borderId="19" xfId="0" applyFont="1" applyFill="1" applyBorder="1" applyAlignment="1">
      <alignment horizontal="left" vertical="top" wrapText="1"/>
    </xf>
    <xf numFmtId="0" fontId="28" fillId="12" borderId="45" xfId="0" applyFont="1" applyFill="1" applyBorder="1" applyAlignment="1">
      <alignment horizontal="left" vertical="top" wrapText="1"/>
    </xf>
    <xf numFmtId="0" fontId="0" fillId="12" borderId="46" xfId="0" applyFill="1" applyBorder="1" applyAlignment="1">
      <alignment horizontal="left" vertical="top" wrapText="1"/>
    </xf>
    <xf numFmtId="0" fontId="30" fillId="12" borderId="47" xfId="0" applyFont="1" applyFill="1" applyBorder="1" applyAlignment="1">
      <alignment horizontal="left" vertical="top" wrapText="1"/>
    </xf>
    <xf numFmtId="0" fontId="30" fillId="12" borderId="48" xfId="0" applyFont="1" applyFill="1" applyBorder="1" applyAlignment="1">
      <alignment horizontal="left" vertical="top" wrapText="1"/>
    </xf>
    <xf numFmtId="0" fontId="29" fillId="12" borderId="25" xfId="0" applyFont="1" applyFill="1" applyBorder="1" applyAlignment="1">
      <alignment horizontal="left" vertical="top" wrapText="1"/>
    </xf>
    <xf numFmtId="0" fontId="0" fillId="13" borderId="25" xfId="0" applyFill="1" applyBorder="1" applyAlignment="1">
      <alignment vertical="top" wrapText="1"/>
    </xf>
    <xf numFmtId="0" fontId="0" fillId="13" borderId="27" xfId="0" applyFill="1" applyBorder="1" applyAlignment="1">
      <alignment vertical="top" wrapText="1"/>
    </xf>
    <xf numFmtId="0" fontId="31" fillId="13" borderId="26" xfId="0" applyFont="1" applyFill="1" applyBorder="1" applyAlignment="1">
      <alignment vertical="top" wrapText="1"/>
    </xf>
    <xf numFmtId="0" fontId="0" fillId="12" borderId="49" xfId="0" applyFill="1" applyBorder="1" applyAlignment="1">
      <alignment horizontal="left" vertical="top" wrapText="1"/>
    </xf>
    <xf numFmtId="0" fontId="0" fillId="12" borderId="50" xfId="0" applyFill="1" applyBorder="1" applyAlignment="1">
      <alignment horizontal="left" vertical="top" wrapText="1"/>
    </xf>
    <xf numFmtId="0" fontId="0" fillId="12" borderId="51" xfId="0" applyFill="1" applyBorder="1" applyAlignment="1">
      <alignment horizontal="left" vertical="top" wrapText="1"/>
    </xf>
    <xf numFmtId="0" fontId="0" fillId="0" borderId="53" xfId="0" applyBorder="1" applyAlignment="1">
      <alignment horizontal="left" vertical="top" wrapText="1"/>
    </xf>
    <xf numFmtId="4" fontId="3" fillId="3" borderId="54" xfId="5" applyNumberFormat="1" applyBorder="1" applyAlignment="1">
      <alignment horizontal="right" vertical="top" wrapText="1"/>
    </xf>
    <xf numFmtId="4" fontId="3" fillId="3" borderId="1" xfId="5" applyNumberFormat="1" applyAlignment="1">
      <alignment horizontal="right" vertical="top" wrapText="1"/>
    </xf>
    <xf numFmtId="4" fontId="3" fillId="3" borderId="55" xfId="5" applyNumberFormat="1" applyBorder="1" applyAlignment="1">
      <alignment horizontal="right" vertical="top" wrapText="1"/>
    </xf>
    <xf numFmtId="0" fontId="2" fillId="2" borderId="56" xfId="4" applyBorder="1" applyAlignment="1">
      <alignment horizontal="right" vertical="top" wrapText="1"/>
    </xf>
    <xf numFmtId="4" fontId="3" fillId="3" borderId="57" xfId="5" applyNumberFormat="1" applyBorder="1" applyAlignment="1">
      <alignment horizontal="right" vertical="top" wrapText="1"/>
    </xf>
    <xf numFmtId="4" fontId="3" fillId="3" borderId="58" xfId="5" applyNumberFormat="1" applyBorder="1" applyAlignment="1">
      <alignment horizontal="right" vertical="top" wrapText="1"/>
    </xf>
    <xf numFmtId="4" fontId="3" fillId="3" borderId="54" xfId="5" applyNumberFormat="1" applyBorder="1" applyAlignment="1">
      <alignment horizontal="left" vertical="top" wrapText="1"/>
    </xf>
    <xf numFmtId="0" fontId="3" fillId="3" borderId="1" xfId="5" applyAlignment="1">
      <alignment horizontal="left" vertical="top"/>
    </xf>
    <xf numFmtId="0" fontId="0" fillId="0" borderId="59" xfId="0" applyBorder="1" applyAlignment="1">
      <alignment horizontal="left" vertical="top" wrapText="1"/>
    </xf>
    <xf numFmtId="4" fontId="3" fillId="3" borderId="60" xfId="5" applyNumberFormat="1" applyBorder="1" applyAlignment="1">
      <alignment horizontal="right" vertical="top" wrapText="1"/>
    </xf>
    <xf numFmtId="4" fontId="3" fillId="3" borderId="61" xfId="5" applyNumberFormat="1" applyBorder="1" applyAlignment="1">
      <alignment horizontal="right" vertical="top" wrapText="1"/>
    </xf>
    <xf numFmtId="4" fontId="3" fillId="3" borderId="62" xfId="5" applyNumberFormat="1" applyBorder="1" applyAlignment="1">
      <alignment horizontal="right" vertical="top" wrapText="1"/>
    </xf>
    <xf numFmtId="4" fontId="3" fillId="3" borderId="63" xfId="5" applyNumberFormat="1" applyBorder="1" applyAlignment="1">
      <alignment horizontal="right" vertical="top" wrapText="1"/>
    </xf>
    <xf numFmtId="4" fontId="3" fillId="3" borderId="64" xfId="5" applyNumberFormat="1" applyBorder="1" applyAlignment="1">
      <alignment horizontal="right" vertical="top" wrapText="1"/>
    </xf>
    <xf numFmtId="4" fontId="3" fillId="3" borderId="65" xfId="5" applyNumberFormat="1" applyBorder="1" applyAlignment="1">
      <alignment horizontal="right" vertical="top" wrapText="1"/>
    </xf>
    <xf numFmtId="4" fontId="3" fillId="3" borderId="66" xfId="5" applyNumberFormat="1" applyBorder="1" applyAlignment="1">
      <alignment horizontal="right" vertical="top" wrapText="1"/>
    </xf>
    <xf numFmtId="4" fontId="3" fillId="3" borderId="67" xfId="5" applyNumberFormat="1" applyBorder="1" applyAlignment="1">
      <alignment horizontal="right" vertical="top" wrapText="1"/>
    </xf>
    <xf numFmtId="0" fontId="29" fillId="0" borderId="0" xfId="0" applyFont="1" applyBorder="1" applyAlignment="1">
      <alignment horizontal="left" vertical="top" wrapText="1"/>
    </xf>
    <xf numFmtId="4" fontId="3" fillId="3" borderId="68" xfId="5" applyNumberFormat="1" applyBorder="1" applyAlignment="1">
      <alignment horizontal="right" vertical="top" wrapText="1"/>
    </xf>
    <xf numFmtId="4" fontId="3" fillId="3" borderId="69" xfId="5" applyNumberFormat="1" applyBorder="1" applyAlignment="1">
      <alignment horizontal="right" vertical="top" wrapText="1"/>
    </xf>
    <xf numFmtId="4" fontId="3" fillId="3" borderId="70" xfId="5" applyNumberFormat="1" applyBorder="1" applyAlignment="1">
      <alignment horizontal="right" vertical="top" wrapText="1"/>
    </xf>
    <xf numFmtId="0" fontId="29" fillId="0" borderId="42" xfId="0" applyFont="1" applyBorder="1" applyAlignment="1">
      <alignment horizontal="left" vertical="top" wrapText="1"/>
    </xf>
    <xf numFmtId="4" fontId="3" fillId="3" borderId="71" xfId="5" applyNumberFormat="1" applyBorder="1" applyAlignment="1">
      <alignment horizontal="right" vertical="top" wrapText="1"/>
    </xf>
    <xf numFmtId="4" fontId="3" fillId="3" borderId="72" xfId="5" applyNumberFormat="1" applyBorder="1" applyAlignment="1">
      <alignment horizontal="right" vertical="top" wrapText="1"/>
    </xf>
    <xf numFmtId="0" fontId="0" fillId="0" borderId="0" xfId="0" applyBorder="1" applyAlignment="1">
      <alignment horizontal="left" vertical="top" wrapText="1"/>
    </xf>
    <xf numFmtId="0" fontId="5" fillId="0" borderId="0" xfId="0" applyFont="1"/>
    <xf numFmtId="0" fontId="32" fillId="0" borderId="0" xfId="0" applyFont="1" applyAlignment="1">
      <alignment horizontal="right" vertical="center"/>
    </xf>
    <xf numFmtId="0" fontId="33" fillId="0" borderId="0" xfId="0" applyFont="1"/>
    <xf numFmtId="0" fontId="29" fillId="0" borderId="42" xfId="0" applyFont="1" applyBorder="1" applyAlignment="1">
      <alignment horizontal="left" vertical="center" wrapText="1"/>
    </xf>
    <xf numFmtId="4" fontId="34" fillId="3" borderId="71" xfId="5" applyNumberFormat="1" applyFont="1" applyBorder="1" applyAlignment="1">
      <alignment horizontal="left" vertical="center" wrapText="1"/>
    </xf>
    <xf numFmtId="4" fontId="3" fillId="14" borderId="72" xfId="5" applyNumberFormat="1" applyFill="1" applyBorder="1" applyAlignment="1">
      <alignment horizontal="right" vertical="center" wrapText="1"/>
    </xf>
    <xf numFmtId="4" fontId="35" fillId="5" borderId="72" xfId="5" applyNumberFormat="1" applyFont="1" applyFill="1" applyBorder="1" applyAlignment="1">
      <alignment horizontal="right" vertical="center" wrapText="1"/>
    </xf>
    <xf numFmtId="0" fontId="36" fillId="0" borderId="42" xfId="0" applyFont="1" applyBorder="1" applyAlignment="1">
      <alignment horizontal="left" vertical="center" wrapText="1"/>
    </xf>
    <xf numFmtId="165" fontId="37" fillId="14" borderId="72" xfId="3" applyNumberFormat="1" applyFont="1" applyFill="1" applyBorder="1" applyAlignment="1">
      <alignment horizontal="right" vertical="center" wrapText="1"/>
    </xf>
    <xf numFmtId="165" fontId="38" fillId="5" borderId="72" xfId="3" applyNumberFormat="1" applyFont="1" applyFill="1" applyBorder="1" applyAlignment="1">
      <alignment horizontal="right" vertical="center" wrapText="1"/>
    </xf>
    <xf numFmtId="2" fontId="33" fillId="0" borderId="0" xfId="0" applyNumberFormat="1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9" fillId="0" borderId="0" xfId="0" applyFont="1" applyAlignment="1">
      <alignment vertical="center"/>
    </xf>
    <xf numFmtId="3" fontId="37" fillId="14" borderId="72" xfId="3" applyNumberFormat="1" applyFont="1" applyFill="1" applyBorder="1" applyAlignment="1">
      <alignment horizontal="right" vertical="center" wrapText="1"/>
    </xf>
    <xf numFmtId="3" fontId="38" fillId="5" borderId="72" xfId="3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5" fillId="15" borderId="0" xfId="0" applyFont="1" applyFill="1" applyAlignment="1">
      <alignment wrapText="1"/>
    </xf>
    <xf numFmtId="4" fontId="5" fillId="15" borderId="0" xfId="0" applyNumberFormat="1" applyFont="1" applyFill="1" applyAlignment="1">
      <alignment wrapText="1"/>
    </xf>
    <xf numFmtId="0" fontId="0" fillId="0" borderId="0" xfId="0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15" borderId="73" xfId="0" applyFont="1" applyFill="1" applyBorder="1" applyAlignment="1">
      <alignment horizontal="right" wrapText="1"/>
    </xf>
    <xf numFmtId="0" fontId="5" fillId="15" borderId="74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5" fillId="15" borderId="36" xfId="0" applyFont="1" applyFill="1" applyBorder="1" applyAlignment="1">
      <alignment horizontal="right"/>
    </xf>
    <xf numFmtId="0" fontId="5" fillId="15" borderId="38" xfId="0" applyFont="1" applyFill="1" applyBorder="1" applyAlignment="1">
      <alignment horizontal="right"/>
    </xf>
    <xf numFmtId="9" fontId="5" fillId="15" borderId="73" xfId="3" applyFont="1" applyFill="1" applyBorder="1" applyAlignment="1">
      <alignment wrapText="1"/>
    </xf>
    <xf numFmtId="4" fontId="0" fillId="0" borderId="74" xfId="0" applyNumberFormat="1" applyBorder="1" applyAlignment="1">
      <alignment wrapText="1"/>
    </xf>
    <xf numFmtId="4" fontId="0" fillId="0" borderId="0" xfId="0" applyNumberFormat="1" applyBorder="1" applyAlignment="1">
      <alignment wrapText="1"/>
    </xf>
    <xf numFmtId="9" fontId="5" fillId="15" borderId="73" xfId="3" applyFont="1" applyFill="1" applyBorder="1"/>
    <xf numFmtId="4" fontId="0" fillId="0" borderId="74" xfId="0" applyNumberFormat="1" applyBorder="1"/>
    <xf numFmtId="2" fontId="0" fillId="0" borderId="74" xfId="0" applyNumberFormat="1" applyBorder="1" applyAlignment="1">
      <alignment wrapText="1"/>
    </xf>
    <xf numFmtId="2" fontId="0" fillId="0" borderId="0" xfId="0" applyNumberFormat="1" applyBorder="1" applyAlignment="1">
      <alignment wrapText="1"/>
    </xf>
    <xf numFmtId="2" fontId="0" fillId="0" borderId="74" xfId="0" applyNumberFormat="1" applyBorder="1"/>
    <xf numFmtId="9" fontId="0" fillId="0" borderId="0" xfId="3" applyFont="1" applyBorder="1" applyAlignment="1">
      <alignment wrapText="1"/>
    </xf>
    <xf numFmtId="9" fontId="0" fillId="0" borderId="73" xfId="3" applyFont="1" applyBorder="1" applyAlignment="1">
      <alignment wrapText="1"/>
    </xf>
    <xf numFmtId="9" fontId="5" fillId="15" borderId="75" xfId="3" applyFont="1" applyFill="1" applyBorder="1" applyAlignment="1">
      <alignment wrapText="1"/>
    </xf>
    <xf numFmtId="2" fontId="0" fillId="0" borderId="76" xfId="0" applyNumberFormat="1" applyBorder="1" applyAlignment="1">
      <alignment wrapText="1"/>
    </xf>
    <xf numFmtId="9" fontId="5" fillId="15" borderId="75" xfId="3" applyFont="1" applyFill="1" applyBorder="1"/>
    <xf numFmtId="2" fontId="0" fillId="0" borderId="76" xfId="0" applyNumberFormat="1" applyBorder="1"/>
    <xf numFmtId="0" fontId="5" fillId="0" borderId="0" xfId="0" applyFont="1" applyFill="1"/>
    <xf numFmtId="4" fontId="5" fillId="0" borderId="0" xfId="0" applyNumberFormat="1" applyFont="1" applyBorder="1" applyAlignment="1">
      <alignment wrapText="1"/>
    </xf>
    <xf numFmtId="9" fontId="5" fillId="10" borderId="75" xfId="3" applyFont="1" applyFill="1" applyBorder="1" applyAlignment="1">
      <alignment wrapText="1"/>
    </xf>
    <xf numFmtId="9" fontId="5" fillId="10" borderId="31" xfId="3" applyFont="1" applyFill="1" applyBorder="1" applyAlignment="1">
      <alignment wrapText="1"/>
    </xf>
    <xf numFmtId="9" fontId="5" fillId="10" borderId="76" xfId="3" applyFont="1" applyFill="1" applyBorder="1" applyAlignment="1">
      <alignment wrapText="1"/>
    </xf>
    <xf numFmtId="9" fontId="5" fillId="10" borderId="38" xfId="3" applyFont="1" applyFill="1" applyBorder="1" applyAlignment="1">
      <alignment wrapText="1"/>
    </xf>
    <xf numFmtId="2" fontId="0" fillId="0" borderId="0" xfId="0" applyNumberFormat="1" applyBorder="1"/>
    <xf numFmtId="9" fontId="5" fillId="10" borderId="74" xfId="3" applyFont="1" applyFill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31" xfId="0" applyNumberFormat="1" applyBorder="1"/>
    <xf numFmtId="0" fontId="0" fillId="12" borderId="37" xfId="0" applyFill="1" applyBorder="1" applyAlignment="1">
      <alignment horizontal="left" vertical="top" wrapText="1"/>
    </xf>
    <xf numFmtId="0" fontId="0" fillId="12" borderId="0" xfId="0" applyFill="1" applyBorder="1" applyAlignment="1">
      <alignment horizontal="left" vertical="top" wrapText="1"/>
    </xf>
    <xf numFmtId="0" fontId="29" fillId="13" borderId="0" xfId="0" applyFont="1" applyFill="1" applyBorder="1" applyAlignment="1">
      <alignment horizontal="left" vertical="top" wrapText="1"/>
    </xf>
    <xf numFmtId="0" fontId="0" fillId="13" borderId="45" xfId="0" applyFill="1" applyBorder="1" applyAlignment="1">
      <alignment vertical="top" wrapText="1"/>
    </xf>
    <xf numFmtId="0" fontId="0" fillId="13" borderId="0" xfId="0" applyFill="1" applyBorder="1" applyAlignment="1">
      <alignment vertical="top" wrapText="1"/>
    </xf>
    <xf numFmtId="0" fontId="31" fillId="13" borderId="78" xfId="0" applyFont="1" applyFill="1" applyBorder="1" applyAlignment="1">
      <alignment vertical="top" wrapText="1"/>
    </xf>
    <xf numFmtId="0" fontId="31" fillId="13" borderId="50" xfId="0" applyFont="1" applyFill="1" applyBorder="1" applyAlignment="1">
      <alignment vertical="top" wrapText="1"/>
    </xf>
    <xf numFmtId="0" fontId="0" fillId="13" borderId="52" xfId="0" applyFill="1" applyBorder="1" applyAlignment="1">
      <alignment vertical="top" wrapText="1"/>
    </xf>
    <xf numFmtId="0" fontId="0" fillId="0" borderId="79" xfId="0" applyBorder="1" applyAlignment="1">
      <alignment horizontal="left" vertical="top" wrapText="1"/>
    </xf>
    <xf numFmtId="4" fontId="41" fillId="4" borderId="80" xfId="6" applyNumberFormat="1" applyFont="1" applyBorder="1" applyAlignment="1" applyProtection="1">
      <alignment horizontal="right" vertical="top" wrapText="1"/>
      <protection locked="0"/>
    </xf>
    <xf numFmtId="4" fontId="41" fillId="4" borderId="2" xfId="6" applyNumberFormat="1" applyFont="1" applyAlignment="1" applyProtection="1">
      <alignment horizontal="right" vertical="top" wrapText="1"/>
      <protection locked="0"/>
    </xf>
    <xf numFmtId="4" fontId="2" fillId="2" borderId="0" xfId="4" applyNumberFormat="1" applyBorder="1" applyAlignment="1">
      <alignment horizontal="right" vertical="top" wrapText="1"/>
    </xf>
    <xf numFmtId="4" fontId="3" fillId="3" borderId="81" xfId="5" applyNumberFormat="1" applyBorder="1" applyAlignment="1">
      <alignment horizontal="right" vertical="top" wrapText="1"/>
    </xf>
    <xf numFmtId="4" fontId="3" fillId="3" borderId="82" xfId="5" applyNumberFormat="1" applyBorder="1" applyAlignment="1">
      <alignment horizontal="right" vertical="top" wrapText="1"/>
    </xf>
    <xf numFmtId="4" fontId="41" fillId="4" borderId="83" xfId="6" applyNumberFormat="1" applyFont="1" applyBorder="1" applyAlignment="1" applyProtection="1">
      <alignment horizontal="right" vertical="top" wrapText="1"/>
      <protection locked="0"/>
    </xf>
    <xf numFmtId="4" fontId="41" fillId="4" borderId="84" xfId="6" applyNumberFormat="1" applyFont="1" applyBorder="1" applyAlignment="1" applyProtection="1">
      <alignment horizontal="right" vertical="top" wrapText="1"/>
      <protection locked="0"/>
    </xf>
    <xf numFmtId="4" fontId="3" fillId="3" borderId="85" xfId="5" applyNumberFormat="1" applyBorder="1" applyAlignment="1">
      <alignment horizontal="right" vertical="top" wrapText="1"/>
    </xf>
    <xf numFmtId="0" fontId="5" fillId="0" borderId="34" xfId="0" applyFont="1" applyBorder="1" applyAlignment="1">
      <alignment horizontal="left" vertical="top" wrapText="1"/>
    </xf>
    <xf numFmtId="4" fontId="42" fillId="16" borderId="86" xfId="5" applyNumberFormat="1" applyFont="1" applyFill="1" applyBorder="1" applyAlignment="1">
      <alignment horizontal="right" vertical="top" wrapText="1"/>
    </xf>
    <xf numFmtId="4" fontId="42" fillId="16" borderId="55" xfId="5" applyNumberFormat="1" applyFont="1" applyFill="1" applyBorder="1" applyAlignment="1">
      <alignment horizontal="right" vertical="top" wrapText="1"/>
    </xf>
    <xf numFmtId="4" fontId="42" fillId="16" borderId="22" xfId="5" applyNumberFormat="1" applyFont="1" applyFill="1" applyBorder="1" applyAlignment="1">
      <alignment horizontal="right" vertical="top" wrapText="1"/>
    </xf>
    <xf numFmtId="4" fontId="42" fillId="16" borderId="87" xfId="5" applyNumberFormat="1" applyFont="1" applyFill="1" applyBorder="1" applyAlignment="1">
      <alignment horizontal="right" vertical="top" wrapText="1"/>
    </xf>
    <xf numFmtId="4" fontId="42" fillId="16" borderId="88" xfId="5" applyNumberFormat="1" applyFont="1" applyFill="1" applyBorder="1" applyAlignment="1">
      <alignment horizontal="right" vertical="top" wrapText="1"/>
    </xf>
    <xf numFmtId="4" fontId="42" fillId="16" borderId="89" xfId="5" applyNumberFormat="1" applyFont="1" applyFill="1" applyBorder="1" applyAlignment="1">
      <alignment horizontal="right" vertical="top" wrapText="1"/>
    </xf>
    <xf numFmtId="4" fontId="42" fillId="16" borderId="90" xfId="5" applyNumberFormat="1" applyFont="1" applyFill="1" applyBorder="1" applyAlignment="1">
      <alignment horizontal="right" vertical="top" wrapText="1"/>
    </xf>
    <xf numFmtId="0" fontId="5" fillId="0" borderId="49" xfId="0" applyFont="1" applyBorder="1" applyAlignment="1">
      <alignment horizontal="left" vertical="top" wrapText="1"/>
    </xf>
    <xf numFmtId="4" fontId="42" fillId="16" borderId="91" xfId="5" applyNumberFormat="1" applyFont="1" applyFill="1" applyBorder="1" applyAlignment="1">
      <alignment horizontal="right" vertical="top" wrapText="1"/>
    </xf>
    <xf numFmtId="4" fontId="42" fillId="16" borderId="65" xfId="5" applyNumberFormat="1" applyFont="1" applyFill="1" applyBorder="1" applyAlignment="1">
      <alignment horizontal="right" vertical="top" wrapText="1"/>
    </xf>
    <xf numFmtId="4" fontId="43" fillId="16" borderId="27" xfId="4" applyNumberFormat="1" applyFont="1" applyFill="1" applyBorder="1" applyAlignment="1">
      <alignment horizontal="right" vertical="top" wrapText="1"/>
    </xf>
    <xf numFmtId="4" fontId="42" fillId="16" borderId="28" xfId="5" applyNumberFormat="1" applyFont="1" applyFill="1" applyBorder="1" applyAlignment="1">
      <alignment horizontal="right" vertical="top" wrapText="1"/>
    </xf>
    <xf numFmtId="4" fontId="42" fillId="16" borderId="92" xfId="5" applyNumberFormat="1" applyFont="1" applyFill="1" applyBorder="1" applyAlignment="1">
      <alignment horizontal="right" vertical="top" wrapText="1"/>
    </xf>
    <xf numFmtId="4" fontId="42" fillId="16" borderId="93" xfId="5" applyNumberFormat="1" applyFont="1" applyFill="1" applyBorder="1" applyAlignment="1">
      <alignment horizontal="right" vertical="top" wrapText="1"/>
    </xf>
    <xf numFmtId="0" fontId="0" fillId="12" borderId="94" xfId="0" applyFill="1" applyBorder="1" applyAlignment="1">
      <alignment horizontal="left" vertical="top" wrapText="1"/>
    </xf>
    <xf numFmtId="0" fontId="0" fillId="12" borderId="78" xfId="0" applyFill="1" applyBorder="1" applyAlignment="1">
      <alignment horizontal="left" vertical="top" wrapText="1"/>
    </xf>
    <xf numFmtId="0" fontId="29" fillId="13" borderId="97" xfId="0" applyFont="1" applyFill="1" applyBorder="1" applyAlignment="1">
      <alignment horizontal="left" vertical="top" wrapText="1"/>
    </xf>
    <xf numFmtId="0" fontId="0" fillId="13" borderId="43" xfId="0" applyFill="1" applyBorder="1" applyAlignment="1">
      <alignment vertical="top" wrapText="1"/>
    </xf>
    <xf numFmtId="0" fontId="31" fillId="13" borderId="44" xfId="0" applyFont="1" applyFill="1" applyBorder="1" applyAlignment="1">
      <alignment vertical="top" wrapText="1"/>
    </xf>
    <xf numFmtId="0" fontId="0" fillId="0" borderId="78" xfId="0" applyBorder="1" applyAlignment="1">
      <alignment horizontal="left" vertical="top" wrapText="1"/>
    </xf>
    <xf numFmtId="9" fontId="0" fillId="0" borderId="0" xfId="3" applyFont="1"/>
    <xf numFmtId="0" fontId="0" fillId="0" borderId="98" xfId="0" applyBorder="1" applyAlignment="1">
      <alignment horizontal="left" vertical="top" wrapText="1"/>
    </xf>
    <xf numFmtId="0" fontId="42" fillId="16" borderId="98" xfId="0" applyFont="1" applyFill="1" applyBorder="1" applyAlignment="1">
      <alignment horizontal="left" vertical="top" wrapText="1"/>
    </xf>
    <xf numFmtId="164" fontId="42" fillId="16" borderId="99" xfId="1" applyNumberFormat="1" applyFont="1" applyFill="1" applyBorder="1" applyAlignment="1">
      <alignment horizontal="right" vertical="top" wrapText="1"/>
    </xf>
    <xf numFmtId="164" fontId="42" fillId="16" borderId="100" xfId="1" applyNumberFormat="1" applyFont="1" applyFill="1" applyBorder="1" applyAlignment="1">
      <alignment horizontal="right" vertical="top" wrapText="1"/>
    </xf>
    <xf numFmtId="164" fontId="42" fillId="16" borderId="101" xfId="1" applyNumberFormat="1" applyFont="1" applyFill="1" applyBorder="1" applyAlignment="1">
      <alignment horizontal="right" vertical="top" wrapText="1"/>
    </xf>
    <xf numFmtId="164" fontId="42" fillId="16" borderId="102" xfId="1" applyNumberFormat="1" applyFont="1" applyFill="1" applyBorder="1" applyAlignment="1">
      <alignment horizontal="right" vertical="top" wrapText="1"/>
    </xf>
    <xf numFmtId="164" fontId="42" fillId="16" borderId="103" xfId="1" applyNumberFormat="1" applyFont="1" applyFill="1" applyBorder="1" applyAlignment="1">
      <alignment horizontal="right" vertical="top" wrapText="1"/>
    </xf>
    <xf numFmtId="164" fontId="42" fillId="16" borderId="104" xfId="1" applyNumberFormat="1" applyFont="1" applyFill="1" applyBorder="1" applyAlignment="1">
      <alignment horizontal="right" vertical="top" wrapText="1"/>
    </xf>
    <xf numFmtId="4" fontId="0" fillId="0" borderId="0" xfId="0" applyNumberFormat="1" applyBorder="1" applyAlignment="1">
      <alignment horizontal="left" vertical="top" wrapText="1"/>
    </xf>
    <xf numFmtId="4" fontId="3" fillId="0" borderId="0" xfId="5" applyNumberForma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 wrapText="1"/>
    </xf>
    <xf numFmtId="0" fontId="0" fillId="17" borderId="0" xfId="0" applyFill="1" applyAlignment="1" applyProtection="1">
      <alignment horizontal="left" vertical="top" wrapText="1"/>
    </xf>
    <xf numFmtId="0" fontId="10" fillId="0" borderId="0" xfId="0" applyFont="1" applyFill="1" applyAlignment="1" applyProtection="1">
      <alignment horizontal="left" vertical="top" wrapText="1"/>
    </xf>
    <xf numFmtId="0" fontId="0" fillId="0" borderId="0" xfId="0" applyFill="1" applyAlignment="1" applyProtection="1">
      <alignment horizontal="left" vertical="top" wrapText="1"/>
    </xf>
    <xf numFmtId="0" fontId="0" fillId="17" borderId="45" xfId="0" applyFill="1" applyBorder="1" applyAlignment="1" applyProtection="1">
      <alignment horizontal="center" vertical="top" wrapText="1"/>
    </xf>
    <xf numFmtId="0" fontId="0" fillId="17" borderId="0" xfId="0" applyFill="1" applyBorder="1" applyAlignment="1" applyProtection="1">
      <alignment horizontal="center" vertical="top" wrapText="1"/>
    </xf>
    <xf numFmtId="0" fontId="0" fillId="17" borderId="78" xfId="0" applyFill="1" applyBorder="1" applyAlignment="1" applyProtection="1">
      <alignment horizontal="center" vertical="top" wrapText="1"/>
    </xf>
    <xf numFmtId="0" fontId="29" fillId="17" borderId="0" xfId="0" applyFont="1" applyFill="1" applyAlignment="1" applyProtection="1">
      <alignment horizontal="left" vertical="top" wrapText="1"/>
    </xf>
    <xf numFmtId="0" fontId="29" fillId="17" borderId="0" xfId="0" applyFont="1" applyFill="1" applyBorder="1" applyAlignment="1" applyProtection="1">
      <alignment horizontal="left" vertical="top" wrapText="1"/>
    </xf>
    <xf numFmtId="0" fontId="29" fillId="17" borderId="25" xfId="0" applyFont="1" applyFill="1" applyBorder="1" applyAlignment="1" applyProtection="1">
      <alignment horizontal="left" vertical="top" wrapText="1"/>
    </xf>
    <xf numFmtId="0" fontId="29" fillId="17" borderId="27" xfId="0" applyFont="1" applyFill="1" applyBorder="1" applyAlignment="1" applyProtection="1">
      <alignment horizontal="left" vertical="top" wrapText="1"/>
    </xf>
    <xf numFmtId="0" fontId="29" fillId="17" borderId="26" xfId="0" applyFont="1" applyFill="1" applyBorder="1" applyAlignment="1" applyProtection="1">
      <alignment horizontal="left" vertical="top" wrapText="1"/>
    </xf>
    <xf numFmtId="0" fontId="29" fillId="17" borderId="0" xfId="0" applyFont="1" applyFill="1" applyBorder="1" applyAlignment="1" applyProtection="1">
      <alignment horizontal="center" vertical="top" wrapText="1"/>
    </xf>
    <xf numFmtId="0" fontId="29" fillId="17" borderId="50" xfId="0" applyFont="1" applyFill="1" applyBorder="1" applyAlignment="1" applyProtection="1">
      <alignment horizontal="center" vertical="top" wrapText="1"/>
    </xf>
    <xf numFmtId="0" fontId="29" fillId="17" borderId="73" xfId="0" applyFont="1" applyFill="1" applyBorder="1" applyAlignment="1" applyProtection="1">
      <alignment horizontal="center" vertical="top" wrapText="1"/>
    </xf>
    <xf numFmtId="0" fontId="29" fillId="17" borderId="26" xfId="0" applyFont="1" applyFill="1" applyBorder="1" applyAlignment="1" applyProtection="1">
      <alignment horizontal="center" vertical="top" wrapText="1"/>
    </xf>
    <xf numFmtId="0" fontId="44" fillId="0" borderId="0" xfId="0" applyFont="1" applyFill="1" applyAlignment="1" applyProtection="1">
      <alignment horizontal="left" vertical="top" wrapText="1"/>
    </xf>
    <xf numFmtId="0" fontId="29" fillId="0" borderId="0" xfId="0" applyFont="1" applyFill="1" applyAlignment="1" applyProtection="1">
      <alignment horizontal="left" vertical="top" wrapText="1"/>
    </xf>
    <xf numFmtId="0" fontId="0" fillId="0" borderId="20" xfId="0" applyBorder="1" applyAlignment="1" applyProtection="1">
      <alignment horizontal="left" vertical="top" wrapText="1"/>
    </xf>
    <xf numFmtId="166" fontId="0" fillId="0" borderId="19" xfId="1" applyNumberFormat="1" applyFont="1" applyBorder="1" applyAlignment="1" applyProtection="1">
      <alignment horizontal="center" vertical="center" wrapText="1"/>
    </xf>
    <xf numFmtId="166" fontId="0" fillId="0" borderId="21" xfId="1" applyNumberFormat="1" applyFont="1" applyBorder="1" applyAlignment="1" applyProtection="1">
      <alignment horizontal="center" vertical="center" wrapText="1"/>
    </xf>
    <xf numFmtId="166" fontId="0" fillId="0" borderId="20" xfId="1" applyNumberFormat="1" applyFont="1" applyBorder="1" applyAlignment="1" applyProtection="1">
      <alignment horizontal="center" vertical="center" wrapText="1"/>
    </xf>
    <xf numFmtId="166" fontId="41" fillId="4" borderId="23" xfId="1" applyNumberFormat="1" applyFont="1" applyFill="1" applyBorder="1" applyAlignment="1" applyProtection="1">
      <alignment horizontal="center" vertical="center" wrapText="1"/>
    </xf>
    <xf numFmtId="166" fontId="45" fillId="18" borderId="23" xfId="1" applyNumberFormat="1" applyFont="1" applyFill="1" applyBorder="1" applyAlignment="1" applyProtection="1">
      <alignment horizontal="center" vertical="center" wrapText="1"/>
    </xf>
    <xf numFmtId="166" fontId="41" fillId="4" borderId="105" xfId="1" applyNumberFormat="1" applyFont="1" applyFill="1" applyBorder="1" applyAlignment="1" applyProtection="1">
      <alignment horizontal="center" vertical="center" wrapText="1"/>
    </xf>
    <xf numFmtId="166" fontId="45" fillId="18" borderId="106" xfId="1" applyNumberFormat="1" applyFont="1" applyFill="1" applyBorder="1" applyAlignment="1" applyProtection="1">
      <alignment horizontal="center" vertical="center" wrapText="1"/>
    </xf>
    <xf numFmtId="9" fontId="10" fillId="0" borderId="0" xfId="3" applyFont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0" fillId="0" borderId="78" xfId="0" applyBorder="1" applyAlignment="1" applyProtection="1">
      <alignment horizontal="left" vertical="top" wrapText="1"/>
    </xf>
    <xf numFmtId="166" fontId="0" fillId="0" borderId="45" xfId="1" applyNumberFormat="1" applyFont="1" applyBorder="1" applyAlignment="1" applyProtection="1">
      <alignment horizontal="center" vertical="center" wrapText="1"/>
    </xf>
    <xf numFmtId="166" fontId="0" fillId="0" borderId="0" xfId="1" applyNumberFormat="1" applyFont="1" applyBorder="1" applyAlignment="1" applyProtection="1">
      <alignment horizontal="center" vertical="center" wrapText="1"/>
    </xf>
    <xf numFmtId="166" fontId="0" fillId="0" borderId="78" xfId="1" applyNumberFormat="1" applyFont="1" applyBorder="1" applyAlignment="1" applyProtection="1">
      <alignment horizontal="center" vertical="center" wrapText="1"/>
    </xf>
    <xf numFmtId="166" fontId="41" fillId="4" borderId="2" xfId="1" applyNumberFormat="1" applyFont="1" applyFill="1" applyBorder="1" applyAlignment="1" applyProtection="1">
      <alignment horizontal="center" vertical="center" wrapText="1"/>
    </xf>
    <xf numFmtId="166" fontId="45" fillId="18" borderId="2" xfId="1" applyNumberFormat="1" applyFont="1" applyFill="1" applyBorder="1" applyAlignment="1" applyProtection="1">
      <alignment horizontal="center" vertical="center" wrapText="1"/>
    </xf>
    <xf numFmtId="166" fontId="41" fillId="4" borderId="107" xfId="1" applyNumberFormat="1" applyFont="1" applyFill="1" applyBorder="1" applyAlignment="1" applyProtection="1">
      <alignment horizontal="center" vertical="center" wrapText="1"/>
    </xf>
    <xf numFmtId="166" fontId="45" fillId="18" borderId="108" xfId="1" applyNumberFormat="1" applyFont="1" applyFill="1" applyBorder="1" applyAlignment="1" applyProtection="1">
      <alignment horizontal="center" vertical="center" wrapText="1"/>
    </xf>
    <xf numFmtId="0" fontId="0" fillId="0" borderId="26" xfId="0" applyBorder="1" applyAlignment="1" applyProtection="1">
      <alignment horizontal="left" vertical="top" wrapText="1"/>
    </xf>
    <xf numFmtId="166" fontId="0" fillId="0" borderId="25" xfId="1" applyNumberFormat="1" applyFont="1" applyBorder="1" applyAlignment="1" applyProtection="1">
      <alignment horizontal="center" vertical="center" wrapText="1"/>
    </xf>
    <xf numFmtId="166" fontId="0" fillId="0" borderId="27" xfId="1" applyNumberFormat="1" applyFont="1" applyBorder="1" applyAlignment="1" applyProtection="1">
      <alignment horizontal="center" vertical="center" wrapText="1"/>
    </xf>
    <xf numFmtId="166" fontId="0" fillId="0" borderId="26" xfId="1" applyNumberFormat="1" applyFont="1" applyBorder="1" applyAlignment="1" applyProtection="1">
      <alignment horizontal="center" vertical="center" wrapText="1"/>
    </xf>
    <xf numFmtId="166" fontId="41" fillId="4" borderId="29" xfId="1" applyNumberFormat="1" applyFont="1" applyFill="1" applyBorder="1" applyAlignment="1" applyProtection="1">
      <alignment horizontal="center" vertical="center" wrapText="1"/>
    </xf>
    <xf numFmtId="166" fontId="45" fillId="18" borderId="29" xfId="1" applyNumberFormat="1" applyFont="1" applyFill="1" applyBorder="1" applyAlignment="1" applyProtection="1">
      <alignment horizontal="center" vertical="center" wrapText="1"/>
    </xf>
    <xf numFmtId="166" fontId="41" fillId="4" borderId="109" xfId="1" applyNumberFormat="1" applyFont="1" applyFill="1" applyBorder="1" applyAlignment="1" applyProtection="1">
      <alignment horizontal="center" vertical="center" wrapText="1"/>
    </xf>
    <xf numFmtId="166" fontId="45" fillId="18" borderId="110" xfId="1" applyNumberFormat="1" applyFont="1" applyFill="1" applyBorder="1" applyAlignment="1" applyProtection="1">
      <alignment horizontal="center" vertical="center" wrapText="1"/>
    </xf>
    <xf numFmtId="167" fontId="0" fillId="0" borderId="19" xfId="0" applyNumberFormat="1" applyBorder="1" applyAlignment="1" applyProtection="1">
      <alignment horizontal="center" vertical="center" wrapText="1"/>
    </xf>
    <xf numFmtId="167" fontId="0" fillId="0" borderId="21" xfId="0" applyNumberFormat="1" applyBorder="1" applyAlignment="1" applyProtection="1">
      <alignment horizontal="center" vertical="center" wrapText="1"/>
    </xf>
    <xf numFmtId="167" fontId="0" fillId="0" borderId="20" xfId="0" applyNumberFormat="1" applyBorder="1" applyAlignment="1" applyProtection="1">
      <alignment horizontal="center" vertical="center" wrapText="1"/>
    </xf>
    <xf numFmtId="167" fontId="41" fillId="4" borderId="111" xfId="6" applyNumberFormat="1" applyFont="1" applyBorder="1" applyAlignment="1" applyProtection="1">
      <alignment horizontal="center" vertical="center" wrapText="1"/>
    </xf>
    <xf numFmtId="167" fontId="41" fillId="4" borderId="23" xfId="6" applyNumberFormat="1" applyFont="1" applyBorder="1" applyAlignment="1" applyProtection="1">
      <alignment horizontal="center" vertical="center" wrapText="1"/>
    </xf>
    <xf numFmtId="167" fontId="45" fillId="18" borderId="23" xfId="6" applyNumberFormat="1" applyFont="1" applyFill="1" applyBorder="1" applyAlignment="1" applyProtection="1">
      <alignment horizontal="center" vertical="center" wrapText="1"/>
    </xf>
    <xf numFmtId="167" fontId="41" fillId="4" borderId="112" xfId="6" applyNumberFormat="1" applyFont="1" applyBorder="1" applyAlignment="1" applyProtection="1">
      <alignment horizontal="center" vertical="center" wrapText="1"/>
    </xf>
    <xf numFmtId="167" fontId="45" fillId="18" borderId="113" xfId="6" applyNumberFormat="1" applyFont="1" applyFill="1" applyBorder="1" applyAlignment="1" applyProtection="1">
      <alignment horizontal="center" vertical="center" wrapText="1"/>
    </xf>
    <xf numFmtId="167" fontId="0" fillId="0" borderId="45" xfId="0" applyNumberFormat="1" applyBorder="1" applyAlignment="1" applyProtection="1">
      <alignment horizontal="center" vertical="center" wrapText="1"/>
    </xf>
    <xf numFmtId="167" fontId="0" fillId="0" borderId="0" xfId="0" applyNumberFormat="1" applyBorder="1" applyAlignment="1" applyProtection="1">
      <alignment horizontal="center" vertical="center" wrapText="1"/>
    </xf>
    <xf numFmtId="167" fontId="0" fillId="0" borderId="78" xfId="0" applyNumberFormat="1" applyBorder="1" applyAlignment="1" applyProtection="1">
      <alignment horizontal="center" vertical="center" wrapText="1"/>
    </xf>
    <xf numFmtId="167" fontId="41" fillId="4" borderId="80" xfId="6" applyNumberFormat="1" applyFont="1" applyBorder="1" applyAlignment="1" applyProtection="1">
      <alignment horizontal="center" vertical="center" wrapText="1"/>
    </xf>
    <xf numFmtId="167" fontId="41" fillId="4" borderId="2" xfId="6" applyNumberFormat="1" applyFont="1" applyBorder="1" applyAlignment="1" applyProtection="1">
      <alignment horizontal="center" vertical="center" wrapText="1"/>
    </xf>
    <xf numFmtId="167" fontId="45" fillId="18" borderId="2" xfId="6" applyNumberFormat="1" applyFont="1" applyFill="1" applyBorder="1" applyAlignment="1" applyProtection="1">
      <alignment horizontal="center" vertical="center" wrapText="1"/>
    </xf>
    <xf numFmtId="167" fontId="41" fillId="4" borderId="107" xfId="6" applyNumberFormat="1" applyFont="1" applyBorder="1" applyAlignment="1" applyProtection="1">
      <alignment horizontal="center" vertical="center" wrapText="1"/>
    </xf>
    <xf numFmtId="167" fontId="45" fillId="18" borderId="108" xfId="6" applyNumberFormat="1" applyFont="1" applyFill="1" applyBorder="1" applyAlignment="1" applyProtection="1">
      <alignment horizontal="center" vertical="center" wrapText="1"/>
    </xf>
    <xf numFmtId="167" fontId="0" fillId="0" borderId="25" xfId="0" applyNumberFormat="1" applyBorder="1" applyAlignment="1" applyProtection="1">
      <alignment horizontal="center" vertical="center" wrapText="1"/>
    </xf>
    <xf numFmtId="167" fontId="0" fillId="0" borderId="27" xfId="0" applyNumberFormat="1" applyBorder="1" applyAlignment="1" applyProtection="1">
      <alignment horizontal="center" vertical="center" wrapText="1"/>
    </xf>
    <xf numFmtId="167" fontId="0" fillId="0" borderId="26" xfId="0" applyNumberFormat="1" applyBorder="1" applyAlignment="1" applyProtection="1">
      <alignment horizontal="center" vertical="center" wrapText="1"/>
    </xf>
    <xf numFmtId="167" fontId="41" fillId="4" borderId="114" xfId="6" applyNumberFormat="1" applyFont="1" applyBorder="1" applyAlignment="1" applyProtection="1">
      <alignment horizontal="center" vertical="center" wrapText="1"/>
    </xf>
    <xf numFmtId="167" fontId="41" fillId="4" borderId="29" xfId="6" applyNumberFormat="1" applyFont="1" applyBorder="1" applyAlignment="1" applyProtection="1">
      <alignment horizontal="center" vertical="center" wrapText="1"/>
    </xf>
    <xf numFmtId="167" fontId="45" fillId="18" borderId="29" xfId="6" applyNumberFormat="1" applyFont="1" applyFill="1" applyBorder="1" applyAlignment="1" applyProtection="1">
      <alignment horizontal="center" vertical="center" wrapText="1"/>
    </xf>
    <xf numFmtId="167" fontId="41" fillId="4" borderId="109" xfId="6" applyNumberFormat="1" applyFont="1" applyBorder="1" applyAlignment="1" applyProtection="1">
      <alignment horizontal="center" vertical="center" wrapText="1"/>
    </xf>
    <xf numFmtId="167" fontId="45" fillId="18" borderId="110" xfId="6" applyNumberFormat="1" applyFont="1" applyFill="1" applyBorder="1" applyAlignment="1" applyProtection="1">
      <alignment horizontal="center" vertical="center" wrapText="1"/>
    </xf>
    <xf numFmtId="9" fontId="10" fillId="0" borderId="37" xfId="0" applyNumberFormat="1" applyFont="1" applyBorder="1" applyAlignment="1" applyProtection="1">
      <alignment horizontal="left" vertical="top" wrapText="1"/>
    </xf>
    <xf numFmtId="0" fontId="0" fillId="0" borderId="37" xfId="0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left" vertical="top" wrapText="1"/>
    </xf>
    <xf numFmtId="166" fontId="41" fillId="4" borderId="111" xfId="1" applyNumberFormat="1" applyFont="1" applyFill="1" applyBorder="1" applyAlignment="1" applyProtection="1">
      <alignment horizontal="center" vertical="center" wrapText="1"/>
    </xf>
    <xf numFmtId="166" fontId="41" fillId="4" borderId="80" xfId="1" applyNumberFormat="1" applyFont="1" applyFill="1" applyBorder="1" applyAlignment="1" applyProtection="1">
      <alignment horizontal="center" vertical="center" wrapText="1"/>
    </xf>
    <xf numFmtId="166" fontId="41" fillId="4" borderId="114" xfId="1" applyNumberFormat="1" applyFont="1" applyFill="1" applyBorder="1" applyAlignment="1" applyProtection="1">
      <alignment horizontal="center" vertical="center" wrapText="1"/>
    </xf>
    <xf numFmtId="0" fontId="10" fillId="0" borderId="31" xfId="0" applyFont="1" applyBorder="1" applyAlignment="1" applyProtection="1">
      <alignment horizontal="left" vertical="top" wrapText="1"/>
    </xf>
    <xf numFmtId="0" fontId="0" fillId="0" borderId="31" xfId="0" applyBorder="1" applyAlignment="1" applyProtection="1">
      <alignment horizontal="left" vertical="top" wrapText="1"/>
    </xf>
    <xf numFmtId="0" fontId="5" fillId="19" borderId="42" xfId="0" applyFont="1" applyFill="1" applyBorder="1" applyAlignment="1" applyProtection="1">
      <alignment horizontal="left" vertical="top" wrapText="1"/>
    </xf>
    <xf numFmtId="0" fontId="0" fillId="19" borderId="43" xfId="0" applyFill="1" applyBorder="1" applyAlignment="1" applyProtection="1">
      <alignment horizontal="left" vertical="top" wrapText="1"/>
    </xf>
    <xf numFmtId="0" fontId="0" fillId="19" borderId="44" xfId="0" applyFill="1" applyBorder="1" applyAlignment="1" applyProtection="1">
      <alignment horizontal="left" vertical="top" wrapText="1"/>
    </xf>
    <xf numFmtId="0" fontId="6" fillId="19" borderId="43" xfId="0" applyFont="1" applyFill="1" applyBorder="1" applyAlignment="1" applyProtection="1">
      <alignment horizontal="left" vertical="top" wrapText="1"/>
    </xf>
    <xf numFmtId="0" fontId="41" fillId="19" borderId="115" xfId="6" applyFont="1" applyFill="1" applyBorder="1" applyAlignment="1" applyProtection="1">
      <alignment horizontal="right" vertical="top" wrapText="1"/>
    </xf>
    <xf numFmtId="0" fontId="45" fillId="19" borderId="115" xfId="6" applyFont="1" applyFill="1" applyBorder="1" applyAlignment="1" applyProtection="1">
      <alignment horizontal="right" vertical="top" wrapText="1"/>
    </xf>
    <xf numFmtId="0" fontId="41" fillId="19" borderId="116" xfId="6" applyFont="1" applyFill="1" applyBorder="1" applyAlignment="1" applyProtection="1">
      <alignment horizontal="right" vertical="top" wrapText="1"/>
    </xf>
    <xf numFmtId="0" fontId="45" fillId="19" borderId="44" xfId="6" applyFont="1" applyFill="1" applyBorder="1" applyAlignment="1" applyProtection="1">
      <alignment horizontal="right" vertical="top" wrapText="1"/>
    </xf>
    <xf numFmtId="0" fontId="0" fillId="13" borderId="78" xfId="0" applyFill="1" applyBorder="1" applyAlignment="1" applyProtection="1">
      <alignment horizontal="left" vertical="top" wrapText="1"/>
    </xf>
    <xf numFmtId="166" fontId="25" fillId="18" borderId="45" xfId="1" applyNumberFormat="1" applyFont="1" applyFill="1" applyBorder="1" applyAlignment="1" applyProtection="1">
      <alignment horizontal="center" vertical="center" wrapText="1"/>
    </xf>
    <xf numFmtId="166" fontId="25" fillId="18" borderId="0" xfId="1" applyNumberFormat="1" applyFont="1" applyFill="1" applyBorder="1" applyAlignment="1" applyProtection="1">
      <alignment horizontal="center" vertical="center" wrapText="1"/>
    </xf>
    <xf numFmtId="166" fontId="25" fillId="18" borderId="78" xfId="1" applyNumberFormat="1" applyFont="1" applyFill="1" applyBorder="1" applyAlignment="1" applyProtection="1">
      <alignment horizontal="center" vertical="center" wrapText="1"/>
    </xf>
    <xf numFmtId="166" fontId="45" fillId="20" borderId="117" xfId="1" applyNumberFormat="1" applyFont="1" applyFill="1" applyBorder="1" applyAlignment="1" applyProtection="1">
      <alignment horizontal="center" vertical="center" wrapText="1"/>
    </xf>
    <xf numFmtId="166" fontId="45" fillId="20" borderId="118" xfId="1" applyNumberFormat="1" applyFont="1" applyFill="1" applyBorder="1" applyAlignment="1" applyProtection="1">
      <alignment horizontal="center" vertical="center" wrapText="1"/>
    </xf>
    <xf numFmtId="166" fontId="45" fillId="18" borderId="118" xfId="1" applyNumberFormat="1" applyFont="1" applyFill="1" applyBorder="1" applyAlignment="1" applyProtection="1">
      <alignment horizontal="center" vertical="center" wrapText="1"/>
    </xf>
    <xf numFmtId="166" fontId="45" fillId="20" borderId="119" xfId="1" applyNumberFormat="1" applyFont="1" applyFill="1" applyBorder="1" applyAlignment="1" applyProtection="1">
      <alignment horizontal="center" vertical="center" wrapText="1"/>
    </xf>
    <xf numFmtId="166" fontId="45" fillId="18" borderId="120" xfId="1" applyNumberFormat="1" applyFont="1" applyFill="1" applyBorder="1" applyAlignment="1" applyProtection="1">
      <alignment horizontal="center" vertical="center" wrapText="1"/>
    </xf>
    <xf numFmtId="9" fontId="10" fillId="0" borderId="45" xfId="0" applyNumberFormat="1" applyFont="1" applyBorder="1" applyAlignment="1" applyProtection="1">
      <alignment horizontal="left" vertical="top" wrapText="1"/>
    </xf>
    <xf numFmtId="166" fontId="45" fillId="20" borderId="80" xfId="1" applyNumberFormat="1" applyFont="1" applyFill="1" applyBorder="1" applyAlignment="1" applyProtection="1">
      <alignment horizontal="center" vertical="center" wrapText="1"/>
    </xf>
    <xf numFmtId="166" fontId="45" fillId="20" borderId="2" xfId="1" applyNumberFormat="1" applyFont="1" applyFill="1" applyBorder="1" applyAlignment="1" applyProtection="1">
      <alignment horizontal="center" vertical="center" wrapText="1"/>
    </xf>
    <xf numFmtId="166" fontId="45" fillId="20" borderId="107" xfId="1" applyNumberFormat="1" applyFont="1" applyFill="1" applyBorder="1" applyAlignment="1" applyProtection="1">
      <alignment horizontal="center" vertical="center" wrapText="1"/>
    </xf>
    <xf numFmtId="0" fontId="0" fillId="13" borderId="26" xfId="0" applyFill="1" applyBorder="1" applyAlignment="1" applyProtection="1">
      <alignment horizontal="left" vertical="top" wrapText="1"/>
    </xf>
    <xf numFmtId="166" fontId="25" fillId="18" borderId="25" xfId="1" applyNumberFormat="1" applyFont="1" applyFill="1" applyBorder="1" applyAlignment="1" applyProtection="1">
      <alignment horizontal="center" vertical="center" wrapText="1"/>
    </xf>
    <xf numFmtId="166" fontId="25" fillId="18" borderId="27" xfId="1" applyNumberFormat="1" applyFont="1" applyFill="1" applyBorder="1" applyAlignment="1" applyProtection="1">
      <alignment horizontal="center" vertical="center" wrapText="1"/>
    </xf>
    <xf numFmtId="166" fontId="25" fillId="18" borderId="26" xfId="1" applyNumberFormat="1" applyFont="1" applyFill="1" applyBorder="1" applyAlignment="1" applyProtection="1">
      <alignment horizontal="center" vertical="center" wrapText="1"/>
    </xf>
    <xf numFmtId="166" fontId="45" fillId="20" borderId="114" xfId="1" applyNumberFormat="1" applyFont="1" applyFill="1" applyBorder="1" applyAlignment="1" applyProtection="1">
      <alignment horizontal="center" vertical="center" wrapText="1"/>
    </xf>
    <xf numFmtId="166" fontId="45" fillId="20" borderId="29" xfId="1" applyNumberFormat="1" applyFont="1" applyFill="1" applyBorder="1" applyAlignment="1" applyProtection="1">
      <alignment horizontal="center" vertical="center" wrapText="1"/>
    </xf>
    <xf numFmtId="166" fontId="45" fillId="20" borderId="109" xfId="1" applyNumberFormat="1" applyFont="1" applyFill="1" applyBorder="1" applyAlignment="1" applyProtection="1">
      <alignment horizontal="center" vertical="center" wrapText="1"/>
    </xf>
    <xf numFmtId="166" fontId="45" fillId="20" borderId="111" xfId="1" applyNumberFormat="1" applyFont="1" applyFill="1" applyBorder="1" applyAlignment="1" applyProtection="1">
      <alignment horizontal="center" vertical="center" wrapText="1"/>
    </xf>
    <xf numFmtId="166" fontId="45" fillId="20" borderId="23" xfId="1" applyNumberFormat="1" applyFont="1" applyFill="1" applyBorder="1" applyAlignment="1" applyProtection="1">
      <alignment horizontal="center" vertical="center" wrapText="1"/>
    </xf>
    <xf numFmtId="166" fontId="45" fillId="20" borderId="112" xfId="1" applyNumberFormat="1" applyFont="1" applyFill="1" applyBorder="1" applyAlignment="1" applyProtection="1">
      <alignment horizontal="center" vertical="center" wrapText="1"/>
    </xf>
    <xf numFmtId="166" fontId="45" fillId="18" borderId="113" xfId="1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left" vertical="top" wrapText="1"/>
    </xf>
    <xf numFmtId="167" fontId="25" fillId="18" borderId="45" xfId="1" applyNumberFormat="1" applyFont="1" applyFill="1" applyBorder="1" applyAlignment="1" applyProtection="1">
      <alignment horizontal="center" vertical="center" wrapText="1"/>
    </xf>
    <xf numFmtId="167" fontId="25" fillId="18" borderId="0" xfId="1" applyNumberFormat="1" applyFont="1" applyFill="1" applyBorder="1" applyAlignment="1" applyProtection="1">
      <alignment horizontal="center" vertical="center" wrapText="1"/>
    </xf>
    <xf numFmtId="167" fontId="25" fillId="18" borderId="78" xfId="1" applyNumberFormat="1" applyFont="1" applyFill="1" applyBorder="1" applyAlignment="1" applyProtection="1">
      <alignment horizontal="center" vertical="center" wrapText="1"/>
    </xf>
    <xf numFmtId="167" fontId="45" fillId="20" borderId="111" xfId="1" applyNumberFormat="1" applyFont="1" applyFill="1" applyBorder="1" applyAlignment="1" applyProtection="1">
      <alignment horizontal="center" vertical="center" wrapText="1"/>
    </xf>
    <xf numFmtId="167" fontId="45" fillId="20" borderId="23" xfId="1" applyNumberFormat="1" applyFont="1" applyFill="1" applyBorder="1" applyAlignment="1" applyProtection="1">
      <alignment horizontal="center" vertical="center" wrapText="1"/>
    </xf>
    <xf numFmtId="167" fontId="45" fillId="18" borderId="23" xfId="1" applyNumberFormat="1" applyFont="1" applyFill="1" applyBorder="1" applyAlignment="1" applyProtection="1">
      <alignment horizontal="center" vertical="center" wrapText="1"/>
    </xf>
    <xf numFmtId="167" fontId="45" fillId="20" borderId="112" xfId="1" applyNumberFormat="1" applyFont="1" applyFill="1" applyBorder="1" applyAlignment="1" applyProtection="1">
      <alignment horizontal="center" vertical="center" wrapText="1"/>
    </xf>
    <xf numFmtId="167" fontId="45" fillId="18" borderId="113" xfId="1" applyNumberFormat="1" applyFont="1" applyFill="1" applyBorder="1" applyAlignment="1" applyProtection="1">
      <alignment horizontal="center" vertical="center" wrapText="1"/>
    </xf>
    <xf numFmtId="167" fontId="45" fillId="20" borderId="80" xfId="1" applyNumberFormat="1" applyFont="1" applyFill="1" applyBorder="1" applyAlignment="1" applyProtection="1">
      <alignment horizontal="center" vertical="center" wrapText="1"/>
    </xf>
    <xf numFmtId="167" fontId="45" fillId="20" borderId="2" xfId="1" applyNumberFormat="1" applyFont="1" applyFill="1" applyBorder="1" applyAlignment="1" applyProtection="1">
      <alignment horizontal="center" vertical="center" wrapText="1"/>
    </xf>
    <xf numFmtId="167" fontId="45" fillId="18" borderId="2" xfId="1" applyNumberFormat="1" applyFont="1" applyFill="1" applyBorder="1" applyAlignment="1" applyProtection="1">
      <alignment horizontal="center" vertical="center" wrapText="1"/>
    </xf>
    <xf numFmtId="167" fontId="45" fillId="20" borderId="107" xfId="1" applyNumberFormat="1" applyFont="1" applyFill="1" applyBorder="1" applyAlignment="1" applyProtection="1">
      <alignment horizontal="center" vertical="center" wrapText="1"/>
    </xf>
    <xf numFmtId="167" fontId="45" fillId="18" borderId="108" xfId="1" applyNumberFormat="1" applyFont="1" applyFill="1" applyBorder="1" applyAlignment="1" applyProtection="1">
      <alignment horizontal="center" vertical="center" wrapText="1"/>
    </xf>
    <xf numFmtId="167" fontId="25" fillId="18" borderId="25" xfId="1" applyNumberFormat="1" applyFont="1" applyFill="1" applyBorder="1" applyAlignment="1" applyProtection="1">
      <alignment horizontal="center" vertical="center" wrapText="1"/>
    </xf>
    <xf numFmtId="167" fontId="25" fillId="18" borderId="27" xfId="1" applyNumberFormat="1" applyFont="1" applyFill="1" applyBorder="1" applyAlignment="1" applyProtection="1">
      <alignment horizontal="center" vertical="center" wrapText="1"/>
    </xf>
    <xf numFmtId="167" fontId="25" fillId="18" borderId="26" xfId="1" applyNumberFormat="1" applyFont="1" applyFill="1" applyBorder="1" applyAlignment="1" applyProtection="1">
      <alignment horizontal="center" vertical="center" wrapText="1"/>
    </xf>
    <xf numFmtId="167" fontId="45" fillId="20" borderId="114" xfId="1" applyNumberFormat="1" applyFont="1" applyFill="1" applyBorder="1" applyAlignment="1" applyProtection="1">
      <alignment horizontal="center" vertical="center" wrapText="1"/>
    </xf>
    <xf numFmtId="167" fontId="45" fillId="20" borderId="29" xfId="1" applyNumberFormat="1" applyFont="1" applyFill="1" applyBorder="1" applyAlignment="1" applyProtection="1">
      <alignment horizontal="center" vertical="center" wrapText="1"/>
    </xf>
    <xf numFmtId="167" fontId="45" fillId="18" borderId="29" xfId="1" applyNumberFormat="1" applyFont="1" applyFill="1" applyBorder="1" applyAlignment="1" applyProtection="1">
      <alignment horizontal="center" vertical="center" wrapText="1"/>
    </xf>
    <xf numFmtId="167" fontId="45" fillId="20" borderId="109" xfId="1" applyNumberFormat="1" applyFont="1" applyFill="1" applyBorder="1" applyAlignment="1" applyProtection="1">
      <alignment horizontal="center" vertical="center" wrapText="1"/>
    </xf>
    <xf numFmtId="167" fontId="45" fillId="18" borderId="110" xfId="1" applyNumberFormat="1" applyFont="1" applyFill="1" applyBorder="1" applyAlignment="1" applyProtection="1">
      <alignment horizontal="center" vertical="center" wrapText="1"/>
    </xf>
    <xf numFmtId="0" fontId="0" fillId="0" borderId="74" xfId="0" applyBorder="1" applyAlignment="1" applyProtection="1">
      <alignment horizontal="left" vertical="top" wrapText="1"/>
    </xf>
    <xf numFmtId="0" fontId="0" fillId="0" borderId="73" xfId="0" applyBorder="1" applyAlignment="1" applyProtection="1">
      <alignment horizontal="left" vertical="top" wrapText="1"/>
    </xf>
    <xf numFmtId="0" fontId="46" fillId="0" borderId="19" xfId="0" applyFont="1" applyBorder="1" applyAlignment="1"/>
    <xf numFmtId="0" fontId="46" fillId="0" borderId="21" xfId="0" applyFont="1" applyBorder="1" applyAlignment="1"/>
    <xf numFmtId="0" fontId="0" fillId="0" borderId="0" xfId="0" applyBorder="1"/>
    <xf numFmtId="0" fontId="47" fillId="0" borderId="0" xfId="0" applyFont="1" applyAlignment="1"/>
    <xf numFmtId="0" fontId="47" fillId="0" borderId="0" xfId="0" applyFont="1" applyAlignment="1">
      <alignment horizontal="center"/>
    </xf>
    <xf numFmtId="0" fontId="48" fillId="0" borderId="45" xfId="0" applyFont="1" applyBorder="1" applyAlignment="1"/>
    <xf numFmtId="0" fontId="48" fillId="0" borderId="0" xfId="0" applyFont="1" applyBorder="1" applyAlignment="1"/>
    <xf numFmtId="0" fontId="48" fillId="0" borderId="0" xfId="0" applyFont="1" applyAlignment="1"/>
    <xf numFmtId="0" fontId="48" fillId="0" borderId="0" xfId="0" applyFont="1" applyAlignment="1">
      <alignment horizontal="center"/>
    </xf>
    <xf numFmtId="0" fontId="24" fillId="0" borderId="45" xfId="0" applyFont="1" applyBorder="1" applyAlignment="1"/>
    <xf numFmtId="0" fontId="23" fillId="0" borderId="0" xfId="0" applyFont="1"/>
    <xf numFmtId="0" fontId="23" fillId="0" borderId="0" xfId="0" applyFont="1" applyBorder="1" applyAlignment="1"/>
    <xf numFmtId="0" fontId="23" fillId="0" borderId="0" xfId="0" applyFont="1" applyBorder="1" applyAlignment="1">
      <alignment horizontal="center"/>
    </xf>
    <xf numFmtId="0" fontId="0" fillId="0" borderId="78" xfId="0" applyFont="1" applyBorder="1" applyAlignment="1"/>
    <xf numFmtId="0" fontId="5" fillId="0" borderId="121" xfId="0" applyFont="1" applyBorder="1" applyAlignment="1"/>
    <xf numFmtId="0" fontId="0" fillId="12" borderId="34" xfId="0" applyFill="1" applyBorder="1" applyAlignment="1">
      <alignment horizontal="center" vertical="top" wrapText="1"/>
    </xf>
    <xf numFmtId="0" fontId="0" fillId="12" borderId="122" xfId="0" applyFill="1" applyBorder="1" applyAlignment="1">
      <alignment horizontal="center" vertical="top" wrapText="1"/>
    </xf>
    <xf numFmtId="0" fontId="0" fillId="12" borderId="10" xfId="0" applyFill="1" applyBorder="1" applyAlignment="1">
      <alignment horizontal="center" vertical="top" wrapText="1"/>
    </xf>
    <xf numFmtId="0" fontId="0" fillId="12" borderId="11" xfId="0" applyFill="1" applyBorder="1" applyAlignment="1">
      <alignment horizontal="center" vertical="top" wrapText="1"/>
    </xf>
    <xf numFmtId="0" fontId="0" fillId="0" borderId="78" xfId="0" applyFont="1" applyBorder="1" applyAlignment="1">
      <alignment horizontal="right"/>
    </xf>
    <xf numFmtId="0" fontId="0" fillId="0" borderId="123" xfId="0" applyFont="1" applyBorder="1" applyAlignment="1">
      <alignment horizontal="left"/>
    </xf>
    <xf numFmtId="3" fontId="3" fillId="3" borderId="62" xfId="5" applyNumberFormat="1" applyBorder="1" applyAlignment="1">
      <alignment horizontal="right"/>
    </xf>
    <xf numFmtId="3" fontId="3" fillId="3" borderId="124" xfId="5" applyNumberFormat="1" applyBorder="1"/>
    <xf numFmtId="3" fontId="3" fillId="3" borderId="54" xfId="5" applyNumberFormat="1" applyBorder="1"/>
    <xf numFmtId="3" fontId="3" fillId="3" borderId="61" xfId="5" applyNumberFormat="1" applyBorder="1"/>
    <xf numFmtId="0" fontId="0" fillId="0" borderId="78" xfId="0" applyFont="1" applyBorder="1" applyAlignment="1">
      <alignment horizontal="left"/>
    </xf>
    <xf numFmtId="3" fontId="3" fillId="3" borderId="56" xfId="5" applyNumberFormat="1" applyBorder="1" applyAlignment="1">
      <alignment horizontal="right"/>
    </xf>
    <xf numFmtId="0" fontId="49" fillId="0" borderId="78" xfId="0" applyFont="1" applyBorder="1"/>
    <xf numFmtId="0" fontId="29" fillId="13" borderId="44" xfId="0" applyFont="1" applyFill="1" applyBorder="1" applyAlignment="1">
      <alignment horizontal="center" vertical="top" wrapText="1"/>
    </xf>
    <xf numFmtId="3" fontId="3" fillId="3" borderId="97" xfId="5" applyNumberFormat="1" applyBorder="1"/>
    <xf numFmtId="3" fontId="3" fillId="3" borderId="125" xfId="5" applyNumberFormat="1" applyBorder="1"/>
    <xf numFmtId="3" fontId="3" fillId="3" borderId="69" xfId="5" applyNumberFormat="1" applyBorder="1"/>
    <xf numFmtId="3" fontId="3" fillId="3" borderId="126" xfId="5" applyNumberFormat="1" applyBorder="1"/>
    <xf numFmtId="3" fontId="3" fillId="3" borderId="44" xfId="5" applyNumberFormat="1" applyBorder="1"/>
    <xf numFmtId="0" fontId="48" fillId="0" borderId="0" xfId="0" applyFont="1" applyAlignment="1">
      <alignment wrapText="1"/>
    </xf>
    <xf numFmtId="0" fontId="5" fillId="0" borderId="11" xfId="0" applyFont="1" applyBorder="1" applyAlignment="1"/>
    <xf numFmtId="0" fontId="0" fillId="0" borderId="14" xfId="0" applyFont="1" applyBorder="1" applyAlignment="1">
      <alignment horizontal="left"/>
    </xf>
    <xf numFmtId="0" fontId="0" fillId="0" borderId="79" xfId="0" applyFont="1" applyBorder="1" applyAlignment="1">
      <alignment horizontal="left"/>
    </xf>
    <xf numFmtId="3" fontId="3" fillId="3" borderId="67" xfId="5" applyNumberFormat="1" applyBorder="1" applyAlignment="1">
      <alignment horizontal="right"/>
    </xf>
    <xf numFmtId="3" fontId="3" fillId="3" borderId="93" xfId="5" applyNumberFormat="1" applyBorder="1"/>
    <xf numFmtId="3" fontId="3" fillId="3" borderId="91" xfId="5" applyNumberFormat="1" applyBorder="1"/>
    <xf numFmtId="3" fontId="3" fillId="3" borderId="127" xfId="5" applyNumberFormat="1" applyBorder="1"/>
    <xf numFmtId="0" fontId="29" fillId="13" borderId="97" xfId="0" applyFont="1" applyFill="1" applyBorder="1" applyAlignment="1">
      <alignment horizontal="center" vertical="top" wrapText="1"/>
    </xf>
    <xf numFmtId="0" fontId="49" fillId="0" borderId="0" xfId="0" applyFont="1" applyBorder="1"/>
    <xf numFmtId="0" fontId="29" fillId="0" borderId="0" xfId="0" applyFont="1" applyFill="1" applyBorder="1" applyAlignment="1">
      <alignment horizontal="center" vertical="top" wrapText="1"/>
    </xf>
    <xf numFmtId="3" fontId="3" fillId="0" borderId="0" xfId="5" applyNumberFormat="1" applyFill="1" applyBorder="1"/>
    <xf numFmtId="0" fontId="1" fillId="12" borderId="8" xfId="0" applyFont="1" applyFill="1" applyBorder="1" applyAlignment="1">
      <alignment horizontal="center" vertical="top" wrapText="1"/>
    </xf>
    <xf numFmtId="0" fontId="1" fillId="12" borderId="122" xfId="0" applyFont="1" applyFill="1" applyBorder="1" applyAlignment="1">
      <alignment horizontal="center" vertical="top" wrapText="1"/>
    </xf>
    <xf numFmtId="0" fontId="1" fillId="12" borderId="10" xfId="0" applyFont="1" applyFill="1" applyBorder="1" applyAlignment="1">
      <alignment horizontal="center" vertical="top" wrapText="1"/>
    </xf>
    <xf numFmtId="0" fontId="1" fillId="12" borderId="11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left"/>
    </xf>
    <xf numFmtId="3" fontId="3" fillId="3" borderId="62" xfId="5" applyNumberFormat="1" applyFont="1" applyBorder="1" applyAlignment="1">
      <alignment horizontal="right"/>
    </xf>
    <xf numFmtId="3" fontId="3" fillId="3" borderId="124" xfId="5" applyNumberFormat="1" applyFont="1" applyBorder="1"/>
    <xf numFmtId="3" fontId="3" fillId="3" borderId="54" xfId="5" applyNumberFormat="1" applyFont="1" applyBorder="1"/>
    <xf numFmtId="3" fontId="3" fillId="3" borderId="128" xfId="5" applyNumberFormat="1" applyFont="1" applyBorder="1"/>
    <xf numFmtId="0" fontId="0" fillId="0" borderId="14" xfId="0" applyBorder="1" applyAlignment="1">
      <alignment horizontal="left"/>
    </xf>
    <xf numFmtId="3" fontId="3" fillId="3" borderId="1" xfId="5" applyNumberFormat="1" applyFont="1" applyBorder="1"/>
    <xf numFmtId="3" fontId="3" fillId="3" borderId="61" xfId="5" applyNumberFormat="1" applyFont="1" applyBorder="1"/>
    <xf numFmtId="0" fontId="0" fillId="0" borderId="79" xfId="0" applyBorder="1" applyAlignment="1">
      <alignment horizontal="left"/>
    </xf>
    <xf numFmtId="3" fontId="3" fillId="3" borderId="67" xfId="5" applyNumberFormat="1" applyFont="1" applyBorder="1" applyAlignment="1">
      <alignment horizontal="right"/>
    </xf>
    <xf numFmtId="3" fontId="3" fillId="3" borderId="97" xfId="5" applyNumberFormat="1" applyFont="1" applyBorder="1"/>
    <xf numFmtId="3" fontId="3" fillId="3" borderId="125" xfId="5" applyNumberFormat="1" applyFont="1" applyBorder="1"/>
    <xf numFmtId="3" fontId="3" fillId="3" borderId="69" xfId="5" applyNumberFormat="1" applyFont="1" applyBorder="1"/>
    <xf numFmtId="3" fontId="3" fillId="3" borderId="126" xfId="5" applyNumberFormat="1" applyFont="1" applyBorder="1"/>
    <xf numFmtId="3" fontId="3" fillId="3" borderId="44" xfId="5" applyNumberFormat="1" applyFont="1" applyBorder="1"/>
    <xf numFmtId="0" fontId="29" fillId="12" borderId="7" xfId="0" applyFont="1" applyFill="1" applyBorder="1" applyAlignment="1">
      <alignment horizontal="center" vertical="top" wrapText="1"/>
    </xf>
    <xf numFmtId="0" fontId="29" fillId="13" borderId="44" xfId="0" applyFont="1" applyFill="1" applyBorder="1" applyAlignment="1">
      <alignment horizontal="left" vertical="top" wrapText="1"/>
    </xf>
    <xf numFmtId="0" fontId="29" fillId="13" borderId="0" xfId="0" applyFont="1" applyFill="1" applyBorder="1" applyAlignment="1">
      <alignment horizontal="center" vertical="top" wrapText="1"/>
    </xf>
    <xf numFmtId="0" fontId="29" fillId="21" borderId="44" xfId="0" applyFont="1" applyFill="1" applyBorder="1" applyAlignment="1">
      <alignment horizontal="left" vertical="top" wrapText="1"/>
    </xf>
    <xf numFmtId="3" fontId="3" fillId="3" borderId="68" xfId="5" applyNumberFormat="1" applyBorder="1" applyAlignment="1">
      <alignment horizontal="right" vertical="top" wrapText="1"/>
    </xf>
    <xf numFmtId="0" fontId="29" fillId="13" borderId="78" xfId="0" applyFont="1" applyFill="1" applyBorder="1" applyAlignment="1">
      <alignment horizontal="left" vertical="top" wrapText="1"/>
    </xf>
    <xf numFmtId="3" fontId="3" fillId="3" borderId="88" xfId="5" applyNumberFormat="1" applyBorder="1" applyAlignment="1">
      <alignment horizontal="right" vertical="top" wrapText="1"/>
    </xf>
    <xf numFmtId="0" fontId="0" fillId="0" borderId="46" xfId="0" applyBorder="1" applyAlignment="1">
      <alignment horizontal="left" vertical="top" wrapText="1"/>
    </xf>
    <xf numFmtId="3" fontId="3" fillId="3" borderId="19" xfId="5" applyNumberFormat="1" applyBorder="1" applyAlignment="1">
      <alignment horizontal="right" vertical="top" wrapText="1"/>
    </xf>
    <xf numFmtId="0" fontId="0" fillId="0" borderId="56" xfId="0" applyBorder="1" applyAlignment="1">
      <alignment horizontal="left" vertical="top" wrapText="1"/>
    </xf>
    <xf numFmtId="3" fontId="3" fillId="3" borderId="45" xfId="5" applyNumberFormat="1" applyBorder="1" applyAlignment="1">
      <alignment horizontal="right" vertical="top" wrapText="1"/>
    </xf>
    <xf numFmtId="0" fontId="0" fillId="0" borderId="49" xfId="0" applyBorder="1" applyAlignment="1">
      <alignment horizontal="left" vertical="top" wrapText="1"/>
    </xf>
    <xf numFmtId="3" fontId="3" fillId="3" borderId="25" xfId="5" applyNumberFormat="1" applyBorder="1" applyAlignment="1">
      <alignment horizontal="right" vertical="top" wrapText="1"/>
    </xf>
    <xf numFmtId="3" fontId="3" fillId="3" borderId="102" xfId="5" applyNumberFormat="1" applyBorder="1" applyAlignment="1">
      <alignment vertical="top" wrapText="1"/>
    </xf>
    <xf numFmtId="3" fontId="3" fillId="3" borderId="19" xfId="5" applyNumberFormat="1" applyBorder="1" applyAlignment="1">
      <alignment vertical="top" wrapText="1"/>
    </xf>
    <xf numFmtId="3" fontId="3" fillId="3" borderId="45" xfId="5" applyNumberFormat="1" applyBorder="1" applyAlignment="1">
      <alignment vertical="top" wrapText="1"/>
    </xf>
    <xf numFmtId="3" fontId="3" fillId="3" borderId="25" xfId="5" applyNumberFormat="1" applyBorder="1" applyAlignment="1">
      <alignment vertical="top" wrapText="1"/>
    </xf>
    <xf numFmtId="0" fontId="29" fillId="21" borderId="78" xfId="0" applyFont="1" applyFill="1" applyBorder="1" applyAlignment="1">
      <alignment horizontal="left" vertical="top" wrapText="1"/>
    </xf>
    <xf numFmtId="0" fontId="0" fillId="8" borderId="7" xfId="0" applyFill="1" applyBorder="1" applyAlignment="1">
      <alignment horizontal="center" vertical="top" wrapText="1"/>
    </xf>
    <xf numFmtId="0" fontId="29" fillId="15" borderId="44" xfId="0" applyFont="1" applyFill="1" applyBorder="1" applyAlignment="1">
      <alignment horizontal="left" vertical="top" wrapText="1"/>
    </xf>
    <xf numFmtId="3" fontId="3" fillId="3" borderId="69" xfId="5" applyNumberFormat="1" applyBorder="1" applyAlignment="1">
      <alignment horizontal="right" vertical="top" wrapText="1"/>
    </xf>
    <xf numFmtId="3" fontId="3" fillId="3" borderId="129" xfId="5" applyNumberFormat="1" applyBorder="1" applyAlignment="1">
      <alignment horizontal="right" vertical="top" wrapText="1"/>
    </xf>
    <xf numFmtId="3" fontId="3" fillId="3" borderId="70" xfId="5" applyNumberFormat="1" applyBorder="1" applyAlignment="1">
      <alignment horizontal="right" vertical="top" wrapText="1"/>
    </xf>
    <xf numFmtId="3" fontId="41" fillId="4" borderId="111" xfId="6" applyNumberFormat="1" applyFont="1" applyBorder="1" applyAlignment="1">
      <alignment horizontal="right" vertical="top" wrapText="1"/>
    </xf>
    <xf numFmtId="3" fontId="41" fillId="4" borderId="23" xfId="6" applyNumberFormat="1" applyFont="1" applyBorder="1" applyAlignment="1">
      <alignment horizontal="right" vertical="top" wrapText="1"/>
    </xf>
    <xf numFmtId="3" fontId="41" fillId="4" borderId="105" xfId="6" applyNumberFormat="1" applyFont="1" applyBorder="1" applyAlignment="1">
      <alignment horizontal="right" vertical="top" wrapText="1"/>
    </xf>
    <xf numFmtId="3" fontId="41" fillId="4" borderId="106" xfId="6" applyNumberFormat="1" applyFont="1" applyBorder="1" applyAlignment="1">
      <alignment horizontal="right" vertical="top" wrapText="1"/>
    </xf>
    <xf numFmtId="3" fontId="41" fillId="4" borderId="80" xfId="6" applyNumberFormat="1" applyFont="1" applyBorder="1" applyAlignment="1">
      <alignment horizontal="right" vertical="top" wrapText="1"/>
    </xf>
    <xf numFmtId="3" fontId="41" fillId="4" borderId="2" xfId="6" applyNumberFormat="1" applyFont="1" applyBorder="1" applyAlignment="1">
      <alignment horizontal="right" vertical="top" wrapText="1"/>
    </xf>
    <xf numFmtId="3" fontId="41" fillId="4" borderId="130" xfId="6" applyNumberFormat="1" applyFont="1" applyBorder="1" applyAlignment="1">
      <alignment horizontal="right" vertical="top" wrapText="1"/>
    </xf>
    <xf numFmtId="3" fontId="41" fillId="4" borderId="131" xfId="6" applyNumberFormat="1" applyFont="1" applyBorder="1" applyAlignment="1">
      <alignment horizontal="right" vertical="top" wrapText="1"/>
    </xf>
    <xf numFmtId="3" fontId="41" fillId="4" borderId="114" xfId="6" applyNumberFormat="1" applyFont="1" applyBorder="1" applyAlignment="1">
      <alignment horizontal="right" vertical="top" wrapText="1"/>
    </xf>
    <xf numFmtId="3" fontId="41" fillId="4" borderId="29" xfId="6" applyNumberFormat="1" applyFont="1" applyBorder="1" applyAlignment="1">
      <alignment horizontal="right" vertical="top" wrapText="1"/>
    </xf>
    <xf numFmtId="3" fontId="41" fillId="4" borderId="132" xfId="6" applyNumberFormat="1" applyFont="1" applyBorder="1" applyAlignment="1">
      <alignment horizontal="right" vertical="top" wrapText="1"/>
    </xf>
    <xf numFmtId="3" fontId="41" fillId="4" borderId="133" xfId="6" applyNumberFormat="1" applyFont="1" applyBorder="1" applyAlignment="1">
      <alignment horizontal="right" vertical="top" wrapText="1"/>
    </xf>
    <xf numFmtId="3" fontId="3" fillId="3" borderId="134" xfId="5" applyNumberFormat="1" applyBorder="1" applyAlignment="1">
      <alignment vertical="top" wrapText="1"/>
    </xf>
    <xf numFmtId="3" fontId="3" fillId="3" borderId="1" xfId="5" applyNumberFormat="1" applyBorder="1" applyAlignment="1">
      <alignment vertical="top" wrapText="1"/>
    </xf>
    <xf numFmtId="3" fontId="3" fillId="3" borderId="135" xfId="5" applyNumberFormat="1" applyBorder="1" applyAlignment="1">
      <alignment vertical="top" wrapText="1"/>
    </xf>
    <xf numFmtId="3" fontId="3" fillId="3" borderId="60" xfId="5" applyNumberFormat="1" applyBorder="1" applyAlignment="1">
      <alignment vertical="top" wrapText="1"/>
    </xf>
    <xf numFmtId="3" fontId="41" fillId="4" borderId="111" xfId="6" applyNumberFormat="1" applyFont="1" applyBorder="1" applyAlignment="1">
      <alignment vertical="top" wrapText="1"/>
    </xf>
    <xf numFmtId="3" fontId="41" fillId="4" borderId="23" xfId="6" applyNumberFormat="1" applyFont="1" applyBorder="1" applyAlignment="1">
      <alignment vertical="top" wrapText="1"/>
    </xf>
    <xf numFmtId="3" fontId="41" fillId="4" borderId="105" xfId="6" applyNumberFormat="1" applyFont="1" applyBorder="1" applyAlignment="1">
      <alignment vertical="top" wrapText="1"/>
    </xf>
    <xf numFmtId="3" fontId="41" fillId="4" borderId="106" xfId="6" applyNumberFormat="1" applyFont="1" applyBorder="1" applyAlignment="1">
      <alignment vertical="top" wrapText="1"/>
    </xf>
    <xf numFmtId="3" fontId="41" fillId="4" borderId="80" xfId="6" applyNumberFormat="1" applyFont="1" applyBorder="1" applyAlignment="1">
      <alignment vertical="top" wrapText="1"/>
    </xf>
    <xf numFmtId="3" fontId="41" fillId="4" borderId="2" xfId="6" applyNumberFormat="1" applyFont="1" applyBorder="1" applyAlignment="1">
      <alignment vertical="top" wrapText="1"/>
    </xf>
    <xf numFmtId="3" fontId="41" fillId="4" borderId="130" xfId="6" applyNumberFormat="1" applyFont="1" applyBorder="1" applyAlignment="1">
      <alignment vertical="top" wrapText="1"/>
    </xf>
    <xf numFmtId="3" fontId="41" fillId="4" borderId="131" xfId="6" applyNumberFormat="1" applyFont="1" applyBorder="1" applyAlignment="1">
      <alignment vertical="top" wrapText="1"/>
    </xf>
    <xf numFmtId="3" fontId="41" fillId="4" borderId="114" xfId="6" applyNumberFormat="1" applyFont="1" applyBorder="1" applyAlignment="1">
      <alignment vertical="top" wrapText="1"/>
    </xf>
    <xf numFmtId="3" fontId="41" fillId="4" borderId="29" xfId="6" applyNumberFormat="1" applyFont="1" applyBorder="1" applyAlignment="1">
      <alignment vertical="top" wrapText="1"/>
    </xf>
    <xf numFmtId="3" fontId="41" fillId="4" borderId="132" xfId="6" applyNumberFormat="1" applyFont="1" applyBorder="1" applyAlignment="1">
      <alignment vertical="top" wrapText="1"/>
    </xf>
    <xf numFmtId="3" fontId="41" fillId="4" borderId="133" xfId="6" applyNumberFormat="1" applyFont="1" applyBorder="1" applyAlignment="1">
      <alignment vertical="top" wrapText="1"/>
    </xf>
    <xf numFmtId="3" fontId="3" fillId="3" borderId="22" xfId="5" applyNumberFormat="1" applyBorder="1" applyAlignment="1">
      <alignment horizontal="right" vertical="top" wrapText="1"/>
    </xf>
    <xf numFmtId="3" fontId="3" fillId="3" borderId="87" xfId="5" applyNumberFormat="1" applyBorder="1" applyAlignment="1">
      <alignment horizontal="right" vertical="top" wrapText="1"/>
    </xf>
    <xf numFmtId="3" fontId="3" fillId="3" borderId="55" xfId="5" applyNumberFormat="1" applyBorder="1" applyAlignment="1">
      <alignment horizontal="right" vertical="top" wrapText="1"/>
    </xf>
    <xf numFmtId="3" fontId="3" fillId="3" borderId="28" xfId="5" applyNumberFormat="1" applyBorder="1" applyAlignment="1">
      <alignment vertical="top" wrapText="1"/>
    </xf>
    <xf numFmtId="3" fontId="3" fillId="3" borderId="92" xfId="5" applyNumberFormat="1" applyBorder="1" applyAlignment="1">
      <alignment vertical="top" wrapText="1"/>
    </xf>
    <xf numFmtId="3" fontId="3" fillId="3" borderId="65" xfId="5" applyNumberFormat="1" applyBorder="1" applyAlignment="1">
      <alignment vertical="top" wrapText="1"/>
    </xf>
    <xf numFmtId="0" fontId="29" fillId="15" borderId="78" xfId="0" applyFont="1" applyFill="1" applyBorder="1" applyAlignment="1">
      <alignment horizontal="left" vertical="top" wrapText="1"/>
    </xf>
    <xf numFmtId="0" fontId="33" fillId="0" borderId="0" xfId="0" applyFont="1" applyAlignment="1">
      <alignment horizontal="right"/>
    </xf>
    <xf numFmtId="0" fontId="51" fillId="22" borderId="21" xfId="0" applyFont="1" applyFill="1" applyBorder="1" applyAlignment="1">
      <alignment horizontal="left" vertical="center"/>
    </xf>
    <xf numFmtId="0" fontId="51" fillId="22" borderId="19" xfId="0" applyFont="1" applyFill="1" applyBorder="1" applyAlignment="1">
      <alignment horizontal="center" vertical="center"/>
    </xf>
    <xf numFmtId="0" fontId="51" fillId="22" borderId="21" xfId="0" applyFont="1" applyFill="1" applyBorder="1" applyAlignment="1">
      <alignment horizontal="center" vertical="center"/>
    </xf>
    <xf numFmtId="0" fontId="51" fillId="22" borderId="19" xfId="0" applyFont="1" applyFill="1" applyBorder="1" applyAlignment="1">
      <alignment horizontal="center" vertical="center" wrapText="1"/>
    </xf>
    <xf numFmtId="0" fontId="51" fillId="22" borderId="21" xfId="0" applyFont="1" applyFill="1" applyBorder="1" applyAlignment="1">
      <alignment horizontal="center" vertical="center" wrapText="1"/>
    </xf>
    <xf numFmtId="0" fontId="51" fillId="22" borderId="20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1" fillId="22" borderId="0" xfId="0" applyFont="1" applyFill="1" applyBorder="1" applyAlignment="1">
      <alignment vertical="top"/>
    </xf>
    <xf numFmtId="0" fontId="51" fillId="22" borderId="45" xfId="0" applyFont="1" applyFill="1" applyBorder="1" applyAlignment="1">
      <alignment horizontal="center" vertical="center"/>
    </xf>
    <xf numFmtId="0" fontId="51" fillId="22" borderId="0" xfId="0" applyFont="1" applyFill="1" applyBorder="1" applyAlignment="1">
      <alignment horizontal="center" vertical="center"/>
    </xf>
    <xf numFmtId="0" fontId="51" fillId="22" borderId="45" xfId="0" applyFont="1" applyFill="1" applyBorder="1" applyAlignment="1">
      <alignment horizontal="center" vertical="center" wrapText="1"/>
    </xf>
    <xf numFmtId="0" fontId="51" fillId="22" borderId="0" xfId="0" applyFont="1" applyFill="1" applyBorder="1" applyAlignment="1">
      <alignment horizontal="center" vertical="center" wrapText="1"/>
    </xf>
    <xf numFmtId="0" fontId="51" fillId="22" borderId="78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top" wrapText="1"/>
    </xf>
    <xf numFmtId="0" fontId="33" fillId="0" borderId="0" xfId="0" applyFont="1" applyBorder="1"/>
    <xf numFmtId="0" fontId="55" fillId="0" borderId="0" xfId="0" applyFont="1" applyFill="1" applyBorder="1" applyAlignment="1">
      <alignment horizontal="center" vertical="center"/>
    </xf>
    <xf numFmtId="0" fontId="33" fillId="0" borderId="45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56" fillId="11" borderId="45" xfId="0" applyFont="1" applyFill="1" applyBorder="1" applyAlignment="1">
      <alignment horizontal="center" vertical="center"/>
    </xf>
    <xf numFmtId="0" fontId="56" fillId="11" borderId="78" xfId="0" applyFont="1" applyFill="1" applyBorder="1" applyAlignment="1">
      <alignment horizontal="center" vertical="center"/>
    </xf>
    <xf numFmtId="0" fontId="56" fillId="11" borderId="137" xfId="0" applyFont="1" applyFill="1" applyBorder="1" applyAlignment="1">
      <alignment horizontal="center" vertical="center"/>
    </xf>
    <xf numFmtId="0" fontId="56" fillId="11" borderId="138" xfId="0" applyFont="1" applyFill="1" applyBorder="1" applyAlignment="1">
      <alignment horizontal="center" vertical="center"/>
    </xf>
    <xf numFmtId="0" fontId="33" fillId="8" borderId="138" xfId="0" applyFont="1" applyFill="1" applyBorder="1" applyAlignment="1">
      <alignment horizontal="center" vertical="center"/>
    </xf>
    <xf numFmtId="0" fontId="33" fillId="8" borderId="139" xfId="0" applyFont="1" applyFill="1" applyBorder="1" applyAlignment="1">
      <alignment horizontal="center" vertical="center"/>
    </xf>
    <xf numFmtId="3" fontId="56" fillId="11" borderId="45" xfId="0" applyNumberFormat="1" applyFont="1" applyFill="1" applyBorder="1" applyAlignment="1">
      <alignment horizontal="center" vertical="center"/>
    </xf>
    <xf numFmtId="3" fontId="56" fillId="11" borderId="78" xfId="0" applyNumberFormat="1" applyFont="1" applyFill="1" applyBorder="1" applyAlignment="1">
      <alignment horizontal="center" vertical="center"/>
    </xf>
    <xf numFmtId="10" fontId="33" fillId="0" borderId="0" xfId="3" applyNumberFormat="1" applyFont="1"/>
    <xf numFmtId="0" fontId="57" fillId="23" borderId="43" xfId="0" applyFont="1" applyFill="1" applyBorder="1"/>
    <xf numFmtId="0" fontId="57" fillId="23" borderId="43" xfId="0" applyFont="1" applyFill="1" applyBorder="1" applyAlignment="1">
      <alignment horizontal="center" vertical="center"/>
    </xf>
    <xf numFmtId="0" fontId="57" fillId="23" borderId="27" xfId="0" applyFont="1" applyFill="1" applyBorder="1" applyAlignment="1">
      <alignment horizontal="center" vertical="center"/>
    </xf>
    <xf numFmtId="3" fontId="58" fillId="23" borderId="42" xfId="0" applyNumberFormat="1" applyFont="1" applyFill="1" applyBorder="1" applyAlignment="1">
      <alignment horizontal="center" vertical="center"/>
    </xf>
    <xf numFmtId="3" fontId="58" fillId="23" borderId="44" xfId="0" applyNumberFormat="1" applyFont="1" applyFill="1" applyBorder="1" applyAlignment="1">
      <alignment horizontal="center" vertical="center"/>
    </xf>
    <xf numFmtId="0" fontId="51" fillId="22" borderId="97" xfId="0" applyFont="1" applyFill="1" applyBorder="1" applyAlignment="1">
      <alignment horizontal="left" vertical="center"/>
    </xf>
    <xf numFmtId="0" fontId="51" fillId="22" borderId="97" xfId="0" applyFont="1" applyFill="1" applyBorder="1" applyAlignment="1">
      <alignment horizontal="center" vertical="center"/>
    </xf>
    <xf numFmtId="0" fontId="61" fillId="8" borderId="140" xfId="0" applyFont="1" applyFill="1" applyBorder="1" applyAlignment="1">
      <alignment horizontal="left" vertical="center"/>
    </xf>
    <xf numFmtId="0" fontId="61" fillId="8" borderId="140" xfId="0" applyFont="1" applyFill="1" applyBorder="1" applyAlignment="1">
      <alignment horizontal="center" vertical="center"/>
    </xf>
    <xf numFmtId="44" fontId="61" fillId="8" borderId="140" xfId="2" applyFont="1" applyFill="1" applyBorder="1" applyAlignment="1">
      <alignment horizontal="center" vertical="center"/>
    </xf>
    <xf numFmtId="44" fontId="45" fillId="18" borderId="141" xfId="2" applyFont="1" applyFill="1" applyBorder="1" applyAlignment="1" applyProtection="1">
      <alignment horizontal="center" vertical="center" wrapText="1"/>
    </xf>
    <xf numFmtId="44" fontId="61" fillId="8" borderId="142" xfId="2" applyFont="1" applyFill="1" applyBorder="1" applyAlignment="1">
      <alignment horizontal="left" vertical="center"/>
    </xf>
    <xf numFmtId="0" fontId="61" fillId="8" borderId="136" xfId="0" applyFont="1" applyFill="1" applyBorder="1" applyAlignment="1">
      <alignment horizontal="left" vertical="center"/>
    </xf>
    <xf numFmtId="0" fontId="61" fillId="8" borderId="136" xfId="0" applyFont="1" applyFill="1" applyBorder="1" applyAlignment="1">
      <alignment horizontal="center" vertical="center"/>
    </xf>
    <xf numFmtId="44" fontId="61" fillId="8" borderId="136" xfId="2" applyFont="1" applyFill="1" applyBorder="1" applyAlignment="1">
      <alignment horizontal="center" vertical="center"/>
    </xf>
    <xf numFmtId="0" fontId="62" fillId="0" borderId="27" xfId="0" applyFont="1" applyBorder="1" applyAlignment="1">
      <alignment horizontal="center" vertical="center"/>
    </xf>
    <xf numFmtId="0" fontId="51" fillId="22" borderId="46" xfId="0" applyFont="1" applyFill="1" applyBorder="1" applyAlignment="1">
      <alignment vertical="center" wrapText="1"/>
    </xf>
    <xf numFmtId="0" fontId="51" fillId="22" borderId="21" xfId="0" applyFont="1" applyFill="1" applyBorder="1" applyAlignment="1">
      <alignment vertical="center"/>
    </xf>
    <xf numFmtId="0" fontId="51" fillId="22" borderId="19" xfId="0" applyFont="1" applyFill="1" applyBorder="1" applyAlignment="1">
      <alignment vertical="center"/>
    </xf>
    <xf numFmtId="0" fontId="51" fillId="22" borderId="20" xfId="0" applyFont="1" applyFill="1" applyBorder="1" applyAlignment="1">
      <alignment vertical="center"/>
    </xf>
    <xf numFmtId="0" fontId="51" fillId="22" borderId="56" xfId="0" applyFont="1" applyFill="1" applyBorder="1" applyAlignment="1">
      <alignment vertical="center" wrapText="1"/>
    </xf>
    <xf numFmtId="0" fontId="51" fillId="22" borderId="0" xfId="0" applyFont="1" applyFill="1" applyBorder="1" applyAlignment="1">
      <alignment vertical="center"/>
    </xf>
    <xf numFmtId="0" fontId="51" fillId="22" borderId="45" xfId="0" applyFont="1" applyFill="1" applyBorder="1" applyAlignment="1">
      <alignment vertical="center"/>
    </xf>
    <xf numFmtId="0" fontId="51" fillId="22" borderId="78" xfId="0" applyFont="1" applyFill="1" applyBorder="1" applyAlignment="1">
      <alignment vertical="center"/>
    </xf>
    <xf numFmtId="0" fontId="51" fillId="22" borderId="0" xfId="0" applyFont="1" applyFill="1" applyBorder="1" applyAlignment="1">
      <alignment vertical="center" wrapText="1"/>
    </xf>
    <xf numFmtId="0" fontId="51" fillId="22" borderId="46" xfId="0" applyFont="1" applyFill="1" applyBorder="1" applyAlignment="1">
      <alignment horizontal="center" vertical="center" wrapText="1"/>
    </xf>
    <xf numFmtId="0" fontId="51" fillId="22" borderId="56" xfId="0" applyFont="1" applyFill="1" applyBorder="1" applyAlignment="1">
      <alignment vertical="top"/>
    </xf>
    <xf numFmtId="0" fontId="51" fillId="22" borderId="45" xfId="0" applyFont="1" applyFill="1" applyBorder="1" applyAlignment="1">
      <alignment vertical="top"/>
    </xf>
    <xf numFmtId="0" fontId="51" fillId="22" borderId="78" xfId="0" applyFont="1" applyFill="1" applyBorder="1" applyAlignment="1">
      <alignment vertical="top"/>
    </xf>
    <xf numFmtId="0" fontId="51" fillId="22" borderId="56" xfId="0" applyFont="1" applyFill="1" applyBorder="1" applyAlignment="1">
      <alignment horizontal="center" vertical="top" wrapText="1"/>
    </xf>
    <xf numFmtId="0" fontId="51" fillId="22" borderId="78" xfId="0" applyFont="1" applyFill="1" applyBorder="1" applyAlignment="1">
      <alignment horizontal="center" vertical="top" wrapText="1"/>
    </xf>
    <xf numFmtId="0" fontId="54" fillId="8" borderId="136" xfId="0" applyFont="1" applyFill="1" applyBorder="1" applyAlignment="1">
      <alignment vertical="center"/>
    </xf>
    <xf numFmtId="0" fontId="55" fillId="8" borderId="143" xfId="0" applyFont="1" applyFill="1" applyBorder="1" applyAlignment="1">
      <alignment horizontal="center" vertical="center"/>
    </xf>
    <xf numFmtId="0" fontId="55" fillId="8" borderId="144" xfId="0" applyFont="1" applyFill="1" applyBorder="1" applyAlignment="1">
      <alignment horizontal="center" vertical="center"/>
    </xf>
    <xf numFmtId="0" fontId="55" fillId="8" borderId="145" xfId="0" applyFont="1" applyFill="1" applyBorder="1" applyAlignment="1">
      <alignment horizontal="center" vertical="center"/>
    </xf>
    <xf numFmtId="0" fontId="55" fillId="8" borderId="146" xfId="0" applyFont="1" applyFill="1" applyBorder="1" applyAlignment="1">
      <alignment horizontal="center" vertical="center"/>
    </xf>
    <xf numFmtId="0" fontId="55" fillId="8" borderId="147" xfId="0" applyFont="1" applyFill="1" applyBorder="1" applyAlignment="1">
      <alignment horizontal="center" vertical="center"/>
    </xf>
    <xf numFmtId="0" fontId="55" fillId="8" borderId="148" xfId="0" applyFont="1" applyFill="1" applyBorder="1" applyAlignment="1">
      <alignment horizontal="center" vertical="center"/>
    </xf>
    <xf numFmtId="0" fontId="33" fillId="8" borderId="137" xfId="0" applyFont="1" applyFill="1" applyBorder="1" applyAlignment="1">
      <alignment horizontal="center" vertical="center"/>
    </xf>
    <xf numFmtId="0" fontId="56" fillId="24" borderId="78" xfId="0" applyFont="1" applyFill="1" applyBorder="1" applyAlignment="1">
      <alignment horizontal="center" vertical="center"/>
    </xf>
    <xf numFmtId="0" fontId="33" fillId="8" borderId="149" xfId="6" applyFont="1" applyFill="1" applyBorder="1" applyAlignment="1">
      <alignment horizontal="center"/>
    </xf>
    <xf numFmtId="0" fontId="33" fillId="8" borderId="45" xfId="0" applyFont="1" applyFill="1" applyBorder="1" applyAlignment="1">
      <alignment horizontal="center" vertical="center"/>
    </xf>
    <xf numFmtId="0" fontId="55" fillId="8" borderId="150" xfId="0" applyFont="1" applyFill="1" applyBorder="1" applyAlignment="1">
      <alignment horizontal="center" vertical="center"/>
    </xf>
    <xf numFmtId="0" fontId="55" fillId="8" borderId="151" xfId="0" applyFont="1" applyFill="1" applyBorder="1" applyAlignment="1">
      <alignment horizontal="center" vertical="center"/>
    </xf>
    <xf numFmtId="0" fontId="55" fillId="8" borderId="152" xfId="0" applyFont="1" applyFill="1" applyBorder="1" applyAlignment="1">
      <alignment horizontal="center" vertical="center"/>
    </xf>
    <xf numFmtId="0" fontId="55" fillId="8" borderId="153" xfId="0" applyFont="1" applyFill="1" applyBorder="1" applyAlignment="1">
      <alignment horizontal="center" vertical="center"/>
    </xf>
    <xf numFmtId="0" fontId="55" fillId="8" borderId="154" xfId="0" applyFont="1" applyFill="1" applyBorder="1" applyAlignment="1">
      <alignment horizontal="center" vertical="center"/>
    </xf>
    <xf numFmtId="0" fontId="55" fillId="8" borderId="155" xfId="0" applyFont="1" applyFill="1" applyBorder="1" applyAlignment="1">
      <alignment horizontal="center" vertical="center"/>
    </xf>
    <xf numFmtId="0" fontId="33" fillId="8" borderId="156" xfId="6" applyFont="1" applyFill="1" applyBorder="1" applyAlignment="1">
      <alignment horizontal="center"/>
    </xf>
    <xf numFmtId="0" fontId="54" fillId="8" borderId="157" xfId="0" applyFont="1" applyFill="1" applyBorder="1" applyAlignment="1">
      <alignment vertical="center"/>
    </xf>
    <xf numFmtId="0" fontId="55" fillId="8" borderId="158" xfId="0" applyFont="1" applyFill="1" applyBorder="1" applyAlignment="1">
      <alignment horizontal="center" vertical="center"/>
    </xf>
    <xf numFmtId="0" fontId="55" fillId="8" borderId="159" xfId="0" applyFont="1" applyFill="1" applyBorder="1" applyAlignment="1">
      <alignment horizontal="center" vertical="center"/>
    </xf>
    <xf numFmtId="0" fontId="55" fillId="8" borderId="160" xfId="0" applyFont="1" applyFill="1" applyBorder="1" applyAlignment="1">
      <alignment horizontal="center" vertical="center"/>
    </xf>
    <xf numFmtId="0" fontId="55" fillId="8" borderId="161" xfId="0" applyFont="1" applyFill="1" applyBorder="1" applyAlignment="1">
      <alignment horizontal="center" vertical="center"/>
    </xf>
    <xf numFmtId="0" fontId="55" fillId="8" borderId="162" xfId="0" applyFont="1" applyFill="1" applyBorder="1" applyAlignment="1">
      <alignment horizontal="center" vertical="center"/>
    </xf>
    <xf numFmtId="0" fontId="55" fillId="8" borderId="163" xfId="0" applyFont="1" applyFill="1" applyBorder="1" applyAlignment="1">
      <alignment horizontal="center" vertical="center"/>
    </xf>
    <xf numFmtId="0" fontId="33" fillId="8" borderId="164" xfId="0" applyFont="1" applyFill="1" applyBorder="1" applyAlignment="1">
      <alignment horizontal="center" vertical="center"/>
    </xf>
    <xf numFmtId="0" fontId="33" fillId="8" borderId="165" xfId="0" applyFont="1" applyFill="1" applyBorder="1" applyAlignment="1">
      <alignment horizontal="center" vertical="center"/>
    </xf>
    <xf numFmtId="0" fontId="56" fillId="24" borderId="26" xfId="0" applyFont="1" applyFill="1" applyBorder="1" applyAlignment="1">
      <alignment horizontal="center" vertical="center"/>
    </xf>
    <xf numFmtId="0" fontId="33" fillId="8" borderId="166" xfId="6" applyFont="1" applyFill="1" applyBorder="1" applyAlignment="1">
      <alignment horizontal="center"/>
    </xf>
    <xf numFmtId="0" fontId="57" fillId="23" borderId="25" xfId="0" applyFont="1" applyFill="1" applyBorder="1"/>
    <xf numFmtId="0" fontId="57" fillId="23" borderId="27" xfId="0" applyFont="1" applyFill="1" applyBorder="1"/>
    <xf numFmtId="2" fontId="57" fillId="23" borderId="44" xfId="0" applyNumberFormat="1" applyFont="1" applyFill="1" applyBorder="1" applyAlignment="1">
      <alignment horizontal="center" vertical="center"/>
    </xf>
    <xf numFmtId="2" fontId="57" fillId="23" borderId="43" xfId="0" applyNumberFormat="1" applyFont="1" applyFill="1" applyBorder="1" applyAlignment="1">
      <alignment horizontal="center" vertical="center"/>
    </xf>
    <xf numFmtId="2" fontId="57" fillId="23" borderId="97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64" fillId="25" borderId="167" xfId="0" applyFont="1" applyFill="1" applyBorder="1" applyAlignment="1">
      <alignment horizontal="left" vertical="top" wrapText="1"/>
    </xf>
    <xf numFmtId="0" fontId="64" fillId="25" borderId="168" xfId="0" applyFont="1" applyFill="1" applyBorder="1" applyAlignment="1">
      <alignment horizontal="justify" vertical="top" wrapText="1"/>
    </xf>
    <xf numFmtId="0" fontId="64" fillId="25" borderId="169" xfId="0" applyFont="1" applyFill="1" applyBorder="1" applyAlignment="1">
      <alignment horizontal="center" vertical="top" wrapText="1"/>
    </xf>
    <xf numFmtId="0" fontId="64" fillId="25" borderId="170" xfId="0" applyFont="1" applyFill="1" applyBorder="1" applyAlignment="1">
      <alignment horizontal="justify" vertical="top" wrapText="1"/>
    </xf>
    <xf numFmtId="0" fontId="28" fillId="0" borderId="0" xfId="0" applyFont="1" applyAlignment="1">
      <alignment vertical="top"/>
    </xf>
    <xf numFmtId="0" fontId="65" fillId="26" borderId="171" xfId="0" applyFont="1" applyFill="1" applyBorder="1" applyAlignment="1">
      <alignment horizontal="left" vertical="top" wrapText="1"/>
    </xf>
    <xf numFmtId="0" fontId="65" fillId="26" borderId="26" xfId="0" applyFont="1" applyFill="1" applyBorder="1" applyAlignment="1">
      <alignment horizontal="justify" vertical="top" wrapText="1"/>
    </xf>
    <xf numFmtId="0" fontId="65" fillId="26" borderId="26" xfId="0" applyFont="1" applyFill="1" applyBorder="1" applyAlignment="1">
      <alignment horizontal="center" vertical="top" wrapText="1"/>
    </xf>
    <xf numFmtId="1" fontId="66" fillId="2" borderId="26" xfId="4" applyNumberFormat="1" applyFont="1" applyBorder="1" applyAlignment="1">
      <alignment horizontal="right" vertical="top" wrapText="1"/>
    </xf>
    <xf numFmtId="0" fontId="65" fillId="26" borderId="78" xfId="0" applyFont="1" applyFill="1" applyBorder="1" applyAlignment="1">
      <alignment horizontal="justify" vertical="top" wrapText="1"/>
    </xf>
    <xf numFmtId="0" fontId="65" fillId="26" borderId="45" xfId="0" applyFont="1" applyFill="1" applyBorder="1" applyAlignment="1">
      <alignment horizontal="left" vertical="top" wrapText="1"/>
    </xf>
    <xf numFmtId="0" fontId="65" fillId="26" borderId="97" xfId="0" applyFont="1" applyFill="1" applyBorder="1" applyAlignment="1">
      <alignment horizontal="justify" vertical="top" wrapText="1"/>
    </xf>
    <xf numFmtId="0" fontId="65" fillId="26" borderId="78" xfId="0" applyFont="1" applyFill="1" applyBorder="1" applyAlignment="1">
      <alignment horizontal="center" vertical="top" wrapText="1"/>
    </xf>
    <xf numFmtId="2" fontId="64" fillId="8" borderId="56" xfId="4" applyNumberFormat="1" applyFont="1" applyFill="1" applyBorder="1" applyAlignment="1">
      <alignment vertical="top" wrapText="1"/>
    </xf>
    <xf numFmtId="0" fontId="65" fillId="26" borderId="97" xfId="0" applyFont="1" applyFill="1" applyBorder="1" applyAlignment="1">
      <alignment horizontal="left" vertical="top" wrapText="1"/>
    </xf>
    <xf numFmtId="0" fontId="65" fillId="26" borderId="97" xfId="0" applyFont="1" applyFill="1" applyBorder="1" applyAlignment="1">
      <alignment horizontal="center" vertical="top" wrapText="1"/>
    </xf>
    <xf numFmtId="2" fontId="64" fillId="8" borderId="97" xfId="4" applyNumberFormat="1" applyFont="1" applyFill="1" applyBorder="1" applyAlignment="1">
      <alignment vertical="top" wrapText="1"/>
    </xf>
    <xf numFmtId="2" fontId="64" fillId="8" borderId="78" xfId="4" applyNumberFormat="1" applyFont="1" applyFill="1" applyBorder="1" applyAlignment="1">
      <alignment vertical="top" wrapText="1"/>
    </xf>
    <xf numFmtId="0" fontId="64" fillId="4" borderId="44" xfId="6" applyFont="1" applyBorder="1" applyAlignment="1">
      <alignment vertical="top"/>
    </xf>
    <xf numFmtId="0" fontId="28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97" xfId="0" applyFont="1" applyBorder="1" applyAlignment="1">
      <alignment horizontal="center" vertical="center" wrapText="1"/>
    </xf>
    <xf numFmtId="0" fontId="24" fillId="5" borderId="97" xfId="0" applyFont="1" applyFill="1" applyBorder="1" applyAlignment="1">
      <alignment horizontal="left" vertical="top"/>
    </xf>
    <xf numFmtId="0" fontId="10" fillId="0" borderId="17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176" xfId="0" applyFont="1" applyBorder="1" applyAlignment="1">
      <alignment wrapText="1"/>
    </xf>
    <xf numFmtId="0" fontId="10" fillId="0" borderId="43" xfId="0" applyFont="1" applyBorder="1" applyAlignment="1">
      <alignment horizontal="center" wrapText="1"/>
    </xf>
    <xf numFmtId="0" fontId="10" fillId="0" borderId="5" xfId="0" applyFont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177" xfId="0" applyFont="1" applyBorder="1" applyAlignment="1">
      <alignment horizontal="center" vertical="center" wrapText="1"/>
    </xf>
    <xf numFmtId="0" fontId="0" fillId="8" borderId="76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75" xfId="0" applyFill="1" applyBorder="1" applyAlignment="1">
      <alignment horizontal="center"/>
    </xf>
    <xf numFmtId="0" fontId="0" fillId="8" borderId="177" xfId="0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5" fillId="0" borderId="35" xfId="0" applyFont="1" applyBorder="1" applyAlignment="1">
      <alignment horizontal="center" vertical="center" wrapText="1"/>
    </xf>
    <xf numFmtId="0" fontId="0" fillId="8" borderId="33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32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35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8" borderId="41" xfId="0" applyFill="1" applyBorder="1"/>
    <xf numFmtId="0" fontId="0" fillId="8" borderId="33" xfId="0" applyFill="1" applyBorder="1"/>
    <xf numFmtId="0" fontId="0" fillId="8" borderId="32" xfId="0" applyFill="1" applyBorder="1"/>
    <xf numFmtId="0" fontId="24" fillId="5" borderId="97" xfId="0" applyFont="1" applyFill="1" applyBorder="1" applyAlignment="1">
      <alignment horizontal="left" vertical="top" wrapText="1"/>
    </xf>
    <xf numFmtId="0" fontId="0" fillId="8" borderId="177" xfId="0" applyFill="1" applyBorder="1" applyAlignment="1">
      <alignment wrapText="1"/>
    </xf>
    <xf numFmtId="0" fontId="0" fillId="8" borderId="35" xfId="0" applyFill="1" applyBorder="1" applyAlignment="1">
      <alignment horizontal="left" wrapText="1"/>
    </xf>
    <xf numFmtId="0" fontId="0" fillId="8" borderId="35" xfId="0" applyFill="1" applyBorder="1" applyAlignment="1">
      <alignment horizontal="center" wrapText="1"/>
    </xf>
    <xf numFmtId="0" fontId="0" fillId="8" borderId="41" xfId="0" applyFill="1" applyBorder="1" applyAlignment="1">
      <alignment wrapText="1"/>
    </xf>
    <xf numFmtId="0" fontId="0" fillId="0" borderId="20" xfId="0" applyBorder="1"/>
    <xf numFmtId="0" fontId="25" fillId="11" borderId="10" xfId="0" applyFont="1" applyFill="1" applyBorder="1"/>
    <xf numFmtId="0" fontId="25" fillId="11" borderId="178" xfId="0" applyFont="1" applyFill="1" applyBorder="1"/>
    <xf numFmtId="0" fontId="0" fillId="8" borderId="10" xfId="0" applyFill="1" applyBorder="1"/>
    <xf numFmtId="0" fontId="0" fillId="0" borderId="78" xfId="0" applyBorder="1"/>
    <xf numFmtId="0" fontId="25" fillId="11" borderId="7" xfId="0" applyFont="1" applyFill="1" applyBorder="1"/>
    <xf numFmtId="0" fontId="25" fillId="11" borderId="33" xfId="0" applyFont="1" applyFill="1" applyBorder="1"/>
    <xf numFmtId="0" fontId="0" fillId="0" borderId="26" xfId="0" applyBorder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Fill="1"/>
    <xf numFmtId="0" fontId="5" fillId="0" borderId="10" xfId="0" applyFont="1" applyBorder="1" applyAlignment="1">
      <alignment horizontal="center"/>
    </xf>
    <xf numFmtId="0" fontId="68" fillId="11" borderId="17" xfId="0" applyFont="1" applyFill="1" applyBorder="1" applyAlignment="1">
      <alignment horizontal="center" vertical="center"/>
    </xf>
    <xf numFmtId="0" fontId="68" fillId="11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5" fillId="11" borderId="179" xfId="0" applyFont="1" applyFill="1" applyBorder="1"/>
    <xf numFmtId="0" fontId="25" fillId="11" borderId="39" xfId="0" applyFont="1" applyFill="1" applyBorder="1"/>
    <xf numFmtId="0" fontId="25" fillId="11" borderId="38" xfId="0" applyFont="1" applyFill="1" applyBorder="1"/>
    <xf numFmtId="0" fontId="0" fillId="8" borderId="39" xfId="0" applyFill="1" applyBorder="1"/>
    <xf numFmtId="0" fontId="0" fillId="16" borderId="7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 wrapText="1"/>
    </xf>
    <xf numFmtId="0" fontId="0" fillId="16" borderId="77" xfId="0" applyFill="1" applyBorder="1" applyAlignment="1">
      <alignment horizontal="center" vertical="center"/>
    </xf>
    <xf numFmtId="168" fontId="0" fillId="0" borderId="7" xfId="0" applyNumberFormat="1" applyBorder="1"/>
    <xf numFmtId="0" fontId="0" fillId="16" borderId="7" xfId="0" applyFill="1" applyBorder="1" applyAlignment="1">
      <alignment wrapText="1"/>
    </xf>
    <xf numFmtId="0" fontId="0" fillId="0" borderId="7" xfId="0" applyBorder="1" applyAlignment="1">
      <alignment wrapText="1"/>
    </xf>
    <xf numFmtId="168" fontId="0" fillId="0" borderId="0" xfId="0" applyNumberFormat="1" applyBorder="1"/>
    <xf numFmtId="168" fontId="2" fillId="6" borderId="0" xfId="4" applyNumberFormat="1" applyFill="1" applyBorder="1"/>
    <xf numFmtId="168" fontId="1" fillId="6" borderId="7" xfId="4" applyNumberFormat="1" applyFont="1" applyFill="1" applyBorder="1"/>
    <xf numFmtId="168" fontId="1" fillId="0" borderId="7" xfId="0" applyNumberFormat="1" applyFont="1" applyBorder="1"/>
    <xf numFmtId="0" fontId="33" fillId="0" borderId="0" xfId="0" applyFont="1" applyAlignment="1">
      <alignment wrapText="1"/>
    </xf>
    <xf numFmtId="0" fontId="51" fillId="22" borderId="46" xfId="0" applyFont="1" applyFill="1" applyBorder="1" applyAlignment="1">
      <alignment horizontal="left" vertical="center" wrapText="1"/>
    </xf>
    <xf numFmtId="0" fontId="53" fillId="22" borderId="56" xfId="0" applyFont="1" applyFill="1" applyBorder="1" applyAlignment="1">
      <alignment vertical="top" wrapText="1"/>
    </xf>
    <xf numFmtId="0" fontId="54" fillId="8" borderId="136" xfId="0" applyFont="1" applyFill="1" applyBorder="1" applyAlignment="1">
      <alignment horizontal="left" vertical="center" wrapText="1"/>
    </xf>
    <xf numFmtId="0" fontId="33" fillId="8" borderId="136" xfId="0" applyFont="1" applyFill="1" applyBorder="1" applyAlignment="1">
      <alignment horizontal="left" vertical="center" wrapText="1"/>
    </xf>
    <xf numFmtId="0" fontId="57" fillId="23" borderId="25" xfId="0" applyFont="1" applyFill="1" applyBorder="1" applyAlignment="1">
      <alignment horizontal="left" vertical="center" wrapText="1"/>
    </xf>
    <xf numFmtId="0" fontId="57" fillId="23" borderId="0" xfId="0" applyFont="1" applyFill="1" applyBorder="1" applyAlignment="1">
      <alignment horizontal="center" vertical="center"/>
    </xf>
    <xf numFmtId="0" fontId="51" fillId="22" borderId="74" xfId="0" applyFont="1" applyFill="1" applyBorder="1" applyAlignment="1">
      <alignment horizontal="center" vertical="center"/>
    </xf>
    <xf numFmtId="0" fontId="55" fillId="0" borderId="74" xfId="0" applyFont="1" applyFill="1" applyBorder="1" applyAlignment="1">
      <alignment horizontal="center" vertical="center"/>
    </xf>
    <xf numFmtId="0" fontId="57" fillId="23" borderId="74" xfId="0" applyFont="1" applyFill="1" applyBorder="1" applyAlignment="1">
      <alignment horizontal="center" vertical="center"/>
    </xf>
    <xf numFmtId="0" fontId="55" fillId="13" borderId="0" xfId="0" applyFont="1" applyFill="1" applyBorder="1" applyAlignment="1">
      <alignment horizontal="center" vertical="center"/>
    </xf>
    <xf numFmtId="0" fontId="33" fillId="0" borderId="45" xfId="0" applyFont="1" applyBorder="1"/>
    <xf numFmtId="0" fontId="52" fillId="0" borderId="0" xfId="0" applyFont="1" applyFill="1" applyBorder="1" applyAlignment="1">
      <alignment horizontal="left" vertical="center"/>
    </xf>
    <xf numFmtId="0" fontId="55" fillId="13" borderId="32" xfId="0" applyFont="1" applyFill="1" applyBorder="1" applyAlignment="1">
      <alignment horizontal="center" vertical="center"/>
    </xf>
    <xf numFmtId="0" fontId="55" fillId="13" borderId="13" xfId="0" applyFont="1" applyFill="1" applyBorder="1" applyAlignment="1">
      <alignment horizontal="center" vertical="center"/>
    </xf>
    <xf numFmtId="0" fontId="55" fillId="13" borderId="33" xfId="0" applyFont="1" applyFill="1" applyBorder="1" applyAlignment="1">
      <alignment horizontal="center" vertical="center"/>
    </xf>
    <xf numFmtId="164" fontId="26" fillId="6" borderId="7" xfId="1" quotePrefix="1" applyNumberFormat="1" applyFont="1" applyFill="1" applyBorder="1" applyProtection="1"/>
    <xf numFmtId="3" fontId="0" fillId="0" borderId="0" xfId="0" applyNumberFormat="1"/>
    <xf numFmtId="3" fontId="3" fillId="3" borderId="91" xfId="5" applyNumberFormat="1" applyBorder="1" applyAlignment="1">
      <alignment vertical="top" wrapText="1"/>
    </xf>
    <xf numFmtId="3" fontId="3" fillId="3" borderId="97" xfId="5" applyNumberFormat="1" applyBorder="1" applyAlignment="1">
      <alignment vertical="top" wrapText="1"/>
    </xf>
    <xf numFmtId="0" fontId="0" fillId="6" borderId="7" xfId="0" applyFill="1" applyBorder="1" applyAlignment="1">
      <alignment horizontal="center" vertical="top" wrapText="1"/>
    </xf>
    <xf numFmtId="8" fontId="26" fillId="6" borderId="7" xfId="1" applyNumberFormat="1" applyFont="1" applyFill="1" applyBorder="1" applyProtection="1"/>
    <xf numFmtId="8" fontId="0" fillId="0" borderId="0" xfId="0" applyNumberFormat="1"/>
    <xf numFmtId="3" fontId="26" fillId="6" borderId="7" xfId="1" applyNumberFormat="1" applyFont="1" applyFill="1" applyBorder="1" applyProtection="1"/>
    <xf numFmtId="164" fontId="26" fillId="6" borderId="0" xfId="1" applyNumberFormat="1" applyFont="1" applyFill="1" applyBorder="1" applyProtection="1"/>
    <xf numFmtId="0" fontId="19" fillId="0" borderId="2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5" fillId="9" borderId="12" xfId="0" applyFont="1" applyFill="1" applyBorder="1" applyAlignment="1">
      <alignment horizontal="right" vertical="center" wrapText="1"/>
    </xf>
    <xf numFmtId="0" fontId="15" fillId="9" borderId="13" xfId="0" applyFont="1" applyFill="1" applyBorder="1" applyAlignment="1">
      <alignment horizontal="right" vertical="center" wrapText="1"/>
    </xf>
    <xf numFmtId="0" fontId="17" fillId="8" borderId="7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5" fillId="9" borderId="15" xfId="0" applyFont="1" applyFill="1" applyBorder="1" applyAlignment="1">
      <alignment horizontal="right" vertical="center" wrapText="1"/>
    </xf>
    <xf numFmtId="0" fontId="15" fillId="9" borderId="16" xfId="0" applyFont="1" applyFill="1" applyBorder="1" applyAlignment="1">
      <alignment horizontal="right" vertical="center" wrapText="1"/>
    </xf>
    <xf numFmtId="0" fontId="17" fillId="8" borderId="17" xfId="0" applyFont="1" applyFill="1" applyBorder="1" applyAlignment="1">
      <alignment horizontal="center" vertical="center"/>
    </xf>
    <xf numFmtId="0" fontId="17" fillId="8" borderId="18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9" fillId="9" borderId="19" xfId="0" applyFont="1" applyFill="1" applyBorder="1" applyAlignment="1">
      <alignment horizontal="center" vertical="center" wrapText="1"/>
    </xf>
    <xf numFmtId="0" fontId="19" fillId="9" borderId="20" xfId="0" applyFont="1" applyFill="1" applyBorder="1" applyAlignment="1">
      <alignment horizontal="center" vertical="center" wrapText="1"/>
    </xf>
    <xf numFmtId="0" fontId="19" fillId="9" borderId="25" xfId="0" applyFont="1" applyFill="1" applyBorder="1" applyAlignment="1">
      <alignment horizontal="center" vertical="center" wrapText="1"/>
    </xf>
    <xf numFmtId="0" fontId="19" fillId="9" borderId="26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20" fillId="3" borderId="22" xfId="5" applyFont="1" applyBorder="1" applyAlignment="1">
      <alignment horizontal="center" vertical="center" wrapText="1"/>
    </xf>
    <xf numFmtId="0" fontId="20" fillId="3" borderId="28" xfId="5" applyFont="1" applyBorder="1" applyAlignment="1">
      <alignment horizontal="center" vertical="center" wrapText="1"/>
    </xf>
    <xf numFmtId="0" fontId="21" fillId="4" borderId="23" xfId="6" applyFont="1" applyBorder="1" applyAlignment="1">
      <alignment horizontal="center" vertical="center" wrapText="1"/>
    </xf>
    <xf numFmtId="0" fontId="21" fillId="4" borderId="29" xfId="6" applyFont="1" applyBorder="1" applyAlignment="1">
      <alignment horizontal="center" vertical="center" wrapText="1"/>
    </xf>
    <xf numFmtId="0" fontId="22" fillId="2" borderId="24" xfId="4" applyFont="1" applyBorder="1" applyAlignment="1">
      <alignment horizontal="center" vertical="center" wrapText="1"/>
    </xf>
    <xf numFmtId="0" fontId="22" fillId="2" borderId="30" xfId="4" applyFont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15" fillId="8" borderId="14" xfId="0" applyFont="1" applyFill="1" applyBorder="1" applyAlignment="1">
      <alignment horizontal="center" vertical="center" wrapText="1"/>
    </xf>
    <xf numFmtId="0" fontId="8" fillId="8" borderId="7" xfId="7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15" fillId="9" borderId="8" xfId="0" applyFont="1" applyFill="1" applyBorder="1" applyAlignment="1">
      <alignment horizontal="right" vertical="center" wrapText="1"/>
    </xf>
    <xf numFmtId="0" fontId="15" fillId="9" borderId="9" xfId="0" applyFont="1" applyFill="1" applyBorder="1" applyAlignment="1">
      <alignment horizontal="right" vertical="center" wrapText="1"/>
    </xf>
    <xf numFmtId="0" fontId="16" fillId="8" borderId="10" xfId="0" applyFont="1" applyFill="1" applyBorder="1" applyAlignment="1">
      <alignment horizontal="center" vertical="center" wrapText="1"/>
    </xf>
    <xf numFmtId="0" fontId="16" fillId="8" borderId="11" xfId="0" applyFont="1" applyFill="1" applyBorder="1" applyAlignment="1">
      <alignment horizontal="center" vertical="center" wrapText="1"/>
    </xf>
    <xf numFmtId="0" fontId="24" fillId="10" borderId="31" xfId="0" applyFont="1" applyFill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0" fontId="5" fillId="0" borderId="33" xfId="0" applyFont="1" applyBorder="1" applyAlignment="1" applyProtection="1">
      <alignment horizontal="center"/>
    </xf>
    <xf numFmtId="0" fontId="0" fillId="0" borderId="0" xfId="0" applyAlignment="1">
      <alignment horizontal="left" wrapText="1"/>
    </xf>
    <xf numFmtId="0" fontId="0" fillId="8" borderId="0" xfId="0" applyFont="1" applyFill="1" applyBorder="1" applyAlignment="1" applyProtection="1">
      <alignment horizontal="left" wrapText="1"/>
    </xf>
    <xf numFmtId="0" fontId="0" fillId="8" borderId="0" xfId="0" applyFill="1" applyBorder="1" applyAlignment="1" applyProtection="1">
      <alignment horizontal="left" wrapText="1"/>
    </xf>
    <xf numFmtId="0" fontId="0" fillId="12" borderId="52" xfId="0" applyFill="1" applyBorder="1" applyAlignment="1">
      <alignment horizontal="center" vertical="top" wrapText="1"/>
    </xf>
    <xf numFmtId="0" fontId="0" fillId="12" borderId="26" xfId="0" applyFill="1" applyBorder="1" applyAlignment="1">
      <alignment horizontal="center" vertical="top" wrapText="1"/>
    </xf>
    <xf numFmtId="0" fontId="29" fillId="12" borderId="42" xfId="0" applyFont="1" applyFill="1" applyBorder="1" applyAlignment="1">
      <alignment horizontal="center" vertical="top" wrapText="1"/>
    </xf>
    <xf numFmtId="0" fontId="29" fillId="12" borderId="43" xfId="0" applyFont="1" applyFill="1" applyBorder="1" applyAlignment="1">
      <alignment horizontal="center" vertical="top" wrapText="1"/>
    </xf>
    <xf numFmtId="0" fontId="29" fillId="12" borderId="44" xfId="0" applyFont="1" applyFill="1" applyBorder="1" applyAlignment="1">
      <alignment horizontal="center" vertical="top" wrapText="1"/>
    </xf>
    <xf numFmtId="0" fontId="29" fillId="12" borderId="19" xfId="0" applyFont="1" applyFill="1" applyBorder="1" applyAlignment="1">
      <alignment horizontal="center" vertical="top" wrapText="1"/>
    </xf>
    <xf numFmtId="0" fontId="29" fillId="12" borderId="21" xfId="0" applyFont="1" applyFill="1" applyBorder="1" applyAlignment="1">
      <alignment horizontal="center" vertical="top" wrapText="1"/>
    </xf>
    <xf numFmtId="0" fontId="29" fillId="12" borderId="20" xfId="0" applyFont="1" applyFill="1" applyBorder="1" applyAlignment="1">
      <alignment horizontal="center" vertical="top" wrapText="1"/>
    </xf>
    <xf numFmtId="0" fontId="0" fillId="12" borderId="48" xfId="0" applyFill="1" applyBorder="1" applyAlignment="1">
      <alignment horizontal="center" vertical="top" wrapText="1"/>
    </xf>
    <xf numFmtId="0" fontId="0" fillId="12" borderId="20" xfId="0" applyFill="1" applyBorder="1" applyAlignment="1">
      <alignment horizontal="center" vertical="top" wrapText="1"/>
    </xf>
    <xf numFmtId="0" fontId="5" fillId="15" borderId="32" xfId="0" applyFont="1" applyFill="1" applyBorder="1" applyAlignment="1">
      <alignment horizontal="center" wrapText="1"/>
    </xf>
    <xf numFmtId="0" fontId="5" fillId="15" borderId="33" xfId="0" applyFont="1" applyFill="1" applyBorder="1" applyAlignment="1">
      <alignment horizontal="center" wrapText="1"/>
    </xf>
    <xf numFmtId="0" fontId="5" fillId="10" borderId="32" xfId="0" applyFont="1" applyFill="1" applyBorder="1" applyAlignment="1">
      <alignment horizontal="left" wrapText="1"/>
    </xf>
    <xf numFmtId="0" fontId="5" fillId="10" borderId="13" xfId="0" applyFont="1" applyFill="1" applyBorder="1" applyAlignment="1">
      <alignment horizontal="left" wrapText="1"/>
    </xf>
    <xf numFmtId="0" fontId="5" fillId="10" borderId="33" xfId="0" applyFont="1" applyFill="1" applyBorder="1" applyAlignment="1">
      <alignment horizontal="left" wrapText="1"/>
    </xf>
    <xf numFmtId="0" fontId="5" fillId="10" borderId="39" xfId="0" applyFont="1" applyFill="1" applyBorder="1" applyAlignment="1">
      <alignment horizontal="center" vertical="top" wrapText="1"/>
    </xf>
    <xf numFmtId="0" fontId="5" fillId="10" borderId="77" xfId="0" applyFont="1" applyFill="1" applyBorder="1" applyAlignment="1">
      <alignment horizontal="center" vertical="top" wrapText="1"/>
    </xf>
    <xf numFmtId="0" fontId="5" fillId="10" borderId="6" xfId="0" applyFont="1" applyFill="1" applyBorder="1" applyAlignment="1">
      <alignment horizontal="center" vertical="top" wrapText="1"/>
    </xf>
    <xf numFmtId="0" fontId="5" fillId="15" borderId="32" xfId="0" applyFont="1" applyFill="1" applyBorder="1" applyAlignment="1">
      <alignment horizontal="center" vertical="center" wrapText="1"/>
    </xf>
    <xf numFmtId="0" fontId="5" fillId="15" borderId="33" xfId="0" applyFont="1" applyFill="1" applyBorder="1" applyAlignment="1">
      <alignment horizontal="center" vertical="center" wrapText="1"/>
    </xf>
    <xf numFmtId="0" fontId="29" fillId="12" borderId="45" xfId="0" applyFont="1" applyFill="1" applyBorder="1" applyAlignment="1">
      <alignment horizontal="center" vertical="top" wrapText="1"/>
    </xf>
    <xf numFmtId="0" fontId="29" fillId="12" borderId="0" xfId="0" applyFont="1" applyFill="1" applyBorder="1" applyAlignment="1">
      <alignment horizontal="center" vertical="top" wrapText="1"/>
    </xf>
    <xf numFmtId="0" fontId="29" fillId="12" borderId="74" xfId="0" applyFont="1" applyFill="1" applyBorder="1" applyAlignment="1">
      <alignment horizontal="center" vertical="top" wrapText="1"/>
    </xf>
    <xf numFmtId="0" fontId="29" fillId="12" borderId="73" xfId="0" applyFont="1" applyFill="1" applyBorder="1" applyAlignment="1">
      <alignment horizontal="center" vertical="top" wrapText="1"/>
    </xf>
    <xf numFmtId="0" fontId="29" fillId="12" borderId="78" xfId="0" applyFont="1" applyFill="1" applyBorder="1" applyAlignment="1">
      <alignment horizontal="center" vertical="top" wrapText="1"/>
    </xf>
    <xf numFmtId="0" fontId="29" fillId="12" borderId="15" xfId="0" applyFont="1" applyFill="1" applyBorder="1" applyAlignment="1">
      <alignment horizontal="center" vertical="top" wrapText="1"/>
    </xf>
    <xf numFmtId="0" fontId="29" fillId="12" borderId="95" xfId="0" applyFont="1" applyFill="1" applyBorder="1" applyAlignment="1">
      <alignment horizontal="center" vertical="top" wrapText="1"/>
    </xf>
    <xf numFmtId="0" fontId="29" fillId="12" borderId="96" xfId="0" applyFont="1" applyFill="1" applyBorder="1" applyAlignment="1">
      <alignment horizontal="center" vertical="top" wrapText="1"/>
    </xf>
    <xf numFmtId="0" fontId="29" fillId="12" borderId="37" xfId="0" applyFont="1" applyFill="1" applyBorder="1" applyAlignment="1">
      <alignment horizontal="center" vertical="top" wrapText="1"/>
    </xf>
    <xf numFmtId="0" fontId="5" fillId="13" borderId="45" xfId="0" applyFont="1" applyFill="1" applyBorder="1" applyAlignment="1" applyProtection="1">
      <alignment horizontal="left" vertical="top" wrapText="1"/>
    </xf>
    <xf numFmtId="0" fontId="5" fillId="13" borderId="25" xfId="0" applyFont="1" applyFill="1" applyBorder="1" applyAlignment="1" applyProtection="1">
      <alignment horizontal="left" vertical="top" wrapText="1"/>
    </xf>
    <xf numFmtId="0" fontId="0" fillId="13" borderId="0" xfId="0" applyFill="1" applyBorder="1" applyAlignment="1" applyProtection="1">
      <alignment horizontal="left" vertical="top" wrapText="1"/>
    </xf>
    <xf numFmtId="0" fontId="0" fillId="13" borderId="27" xfId="0" applyFill="1" applyBorder="1" applyAlignment="1" applyProtection="1">
      <alignment horizontal="left" vertical="top" wrapText="1"/>
    </xf>
    <xf numFmtId="0" fontId="5" fillId="0" borderId="19" xfId="0" applyFont="1" applyBorder="1" applyAlignment="1" applyProtection="1">
      <alignment horizontal="left" vertical="top" wrapText="1"/>
    </xf>
    <xf numFmtId="0" fontId="5" fillId="0" borderId="45" xfId="0" applyFont="1" applyBorder="1" applyAlignment="1" applyProtection="1">
      <alignment horizontal="left" vertical="top" wrapText="1"/>
    </xf>
    <xf numFmtId="0" fontId="5" fillId="0" borderId="25" xfId="0" applyFont="1" applyBorder="1" applyAlignment="1" applyProtection="1">
      <alignment horizontal="left" vertical="top" wrapText="1"/>
    </xf>
    <xf numFmtId="0" fontId="0" fillId="0" borderId="21" xfId="0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left" vertical="top" wrapText="1"/>
    </xf>
    <xf numFmtId="0" fontId="0" fillId="0" borderId="27" xfId="0" applyBorder="1" applyAlignment="1" applyProtection="1">
      <alignment horizontal="left" vertical="top" wrapText="1"/>
    </xf>
    <xf numFmtId="0" fontId="0" fillId="17" borderId="45" xfId="0" applyFill="1" applyBorder="1" applyAlignment="1" applyProtection="1">
      <alignment horizontal="center" vertical="top" wrapText="1"/>
    </xf>
    <xf numFmtId="0" fontId="0" fillId="17" borderId="0" xfId="0" applyFill="1" applyBorder="1" applyAlignment="1" applyProtection="1">
      <alignment horizontal="center" vertical="top" wrapText="1"/>
    </xf>
    <xf numFmtId="0" fontId="0" fillId="17" borderId="74" xfId="0" applyFill="1" applyBorder="1" applyAlignment="1" applyProtection="1">
      <alignment horizontal="center" vertical="top" wrapText="1"/>
    </xf>
    <xf numFmtId="0" fontId="0" fillId="17" borderId="73" xfId="0" applyFill="1" applyBorder="1" applyAlignment="1" applyProtection="1">
      <alignment horizontal="center" vertical="top" wrapText="1"/>
    </xf>
    <xf numFmtId="0" fontId="0" fillId="17" borderId="78" xfId="0" applyFill="1" applyBorder="1" applyAlignment="1" applyProtection="1">
      <alignment horizontal="center" vertical="top" wrapText="1"/>
    </xf>
    <xf numFmtId="0" fontId="0" fillId="8" borderId="45" xfId="0" applyFill="1" applyBorder="1" applyAlignment="1" applyProtection="1">
      <alignment horizontal="center" vertical="top" wrapText="1"/>
    </xf>
    <xf numFmtId="0" fontId="0" fillId="8" borderId="0" xfId="0" applyFill="1" applyBorder="1" applyAlignment="1" applyProtection="1">
      <alignment horizontal="center" vertical="top" wrapText="1"/>
    </xf>
    <xf numFmtId="0" fontId="0" fillId="8" borderId="74" xfId="0" applyFill="1" applyBorder="1" applyAlignment="1" applyProtection="1">
      <alignment horizontal="center" vertical="top" wrapText="1"/>
    </xf>
    <xf numFmtId="0" fontId="0" fillId="8" borderId="73" xfId="0" applyFill="1" applyBorder="1" applyAlignment="1" applyProtection="1">
      <alignment horizontal="center" vertical="top" wrapText="1"/>
    </xf>
    <xf numFmtId="0" fontId="0" fillId="8" borderId="78" xfId="0" applyFill="1" applyBorder="1" applyAlignment="1" applyProtection="1">
      <alignment horizontal="center" vertical="top" wrapText="1"/>
    </xf>
    <xf numFmtId="0" fontId="0" fillId="17" borderId="19" xfId="0" applyFill="1" applyBorder="1" applyAlignment="1" applyProtection="1">
      <alignment horizontal="center" vertical="top" wrapText="1"/>
    </xf>
    <xf numFmtId="0" fontId="0" fillId="17" borderId="21" xfId="0" applyFill="1" applyBorder="1" applyAlignment="1" applyProtection="1">
      <alignment horizontal="center" vertical="top" wrapText="1"/>
    </xf>
    <xf numFmtId="0" fontId="0" fillId="17" borderId="20" xfId="0" applyFill="1" applyBorder="1" applyAlignment="1" applyProtection="1">
      <alignment horizontal="center" vertical="top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6" fillId="0" borderId="27" xfId="0" applyFont="1" applyBorder="1" applyAlignment="1">
      <alignment horizontal="left"/>
    </xf>
    <xf numFmtId="0" fontId="46" fillId="0" borderId="50" xfId="0" applyFont="1" applyBorder="1" applyAlignment="1">
      <alignment horizontal="left"/>
    </xf>
    <xf numFmtId="0" fontId="50" fillId="21" borderId="42" xfId="0" applyFont="1" applyFill="1" applyBorder="1" applyAlignment="1">
      <alignment horizontal="left"/>
    </xf>
    <xf numFmtId="0" fontId="50" fillId="21" borderId="43" xfId="0" applyFont="1" applyFill="1" applyBorder="1" applyAlignment="1">
      <alignment horizontal="left"/>
    </xf>
    <xf numFmtId="0" fontId="50" fillId="21" borderId="0" xfId="0" applyFont="1" applyFill="1" applyAlignment="1">
      <alignment horizontal="left"/>
    </xf>
    <xf numFmtId="0" fontId="50" fillId="15" borderId="42" xfId="0" applyFont="1" applyFill="1" applyBorder="1" applyAlignment="1">
      <alignment horizontal="left"/>
    </xf>
    <xf numFmtId="0" fontId="50" fillId="15" borderId="43" xfId="0" applyFont="1" applyFill="1" applyBorder="1" applyAlignment="1">
      <alignment horizontal="left"/>
    </xf>
    <xf numFmtId="0" fontId="50" fillId="15" borderId="0" xfId="0" applyFont="1" applyFill="1" applyAlignment="1">
      <alignment horizontal="left"/>
    </xf>
    <xf numFmtId="0" fontId="51" fillId="22" borderId="46" xfId="0" applyFont="1" applyFill="1" applyBorder="1" applyAlignment="1">
      <alignment horizontal="center" vertical="center" wrapText="1"/>
    </xf>
    <xf numFmtId="0" fontId="51" fillId="22" borderId="56" xfId="0" applyFont="1" applyFill="1" applyBorder="1" applyAlignment="1">
      <alignment horizontal="center" vertical="center" wrapText="1"/>
    </xf>
    <xf numFmtId="0" fontId="51" fillId="22" borderId="49" xfId="0" applyFont="1" applyFill="1" applyBorder="1" applyAlignment="1">
      <alignment horizontal="center" vertical="center" wrapText="1"/>
    </xf>
    <xf numFmtId="0" fontId="63" fillId="22" borderId="46" xfId="0" applyFont="1" applyFill="1" applyBorder="1" applyAlignment="1">
      <alignment horizontal="center" vertical="center" wrapText="1"/>
    </xf>
    <xf numFmtId="0" fontId="63" fillId="22" borderId="49" xfId="0" applyFont="1" applyFill="1" applyBorder="1" applyAlignment="1">
      <alignment horizontal="center" vertical="center" wrapText="1"/>
    </xf>
    <xf numFmtId="0" fontId="62" fillId="0" borderId="27" xfId="0" applyFont="1" applyBorder="1" applyAlignment="1">
      <alignment horizontal="center" vertical="center"/>
    </xf>
    <xf numFmtId="0" fontId="51" fillId="22" borderId="19" xfId="0" applyFont="1" applyFill="1" applyBorder="1" applyAlignment="1">
      <alignment horizontal="center" vertical="center" wrapText="1"/>
    </xf>
    <xf numFmtId="0" fontId="51" fillId="22" borderId="21" xfId="0" applyFont="1" applyFill="1" applyBorder="1" applyAlignment="1">
      <alignment horizontal="center" vertical="center" wrapText="1"/>
    </xf>
    <xf numFmtId="0" fontId="51" fillId="22" borderId="20" xfId="0" applyFont="1" applyFill="1" applyBorder="1" applyAlignment="1">
      <alignment horizontal="center" vertical="center" wrapText="1"/>
    </xf>
    <xf numFmtId="0" fontId="51" fillId="22" borderId="42" xfId="0" applyFont="1" applyFill="1" applyBorder="1" applyAlignment="1">
      <alignment horizontal="center" vertical="center" wrapText="1"/>
    </xf>
    <xf numFmtId="0" fontId="51" fillId="22" borderId="43" xfId="0" applyFont="1" applyFill="1" applyBorder="1" applyAlignment="1">
      <alignment horizontal="center" vertical="center" wrapText="1"/>
    </xf>
    <xf numFmtId="0" fontId="51" fillId="22" borderId="44" xfId="0" applyFont="1" applyFill="1" applyBorder="1" applyAlignment="1">
      <alignment horizontal="center" vertical="center" wrapText="1"/>
    </xf>
    <xf numFmtId="0" fontId="65" fillId="26" borderId="19" xfId="0" applyFont="1" applyFill="1" applyBorder="1" applyAlignment="1">
      <alignment horizontal="left" vertical="top" wrapText="1"/>
    </xf>
    <xf numFmtId="0" fontId="65" fillId="26" borderId="25" xfId="0" applyFont="1" applyFill="1" applyBorder="1" applyAlignment="1">
      <alignment horizontal="left" vertical="top" wrapText="1"/>
    </xf>
    <xf numFmtId="0" fontId="67" fillId="26" borderId="46" xfId="0" applyFont="1" applyFill="1" applyBorder="1" applyAlignment="1">
      <alignment vertical="top" wrapText="1"/>
    </xf>
    <xf numFmtId="0" fontId="67" fillId="26" borderId="49" xfId="0" applyFont="1" applyFill="1" applyBorder="1" applyAlignment="1">
      <alignment vertical="top" wrapText="1"/>
    </xf>
    <xf numFmtId="0" fontId="67" fillId="26" borderId="20" xfId="0" applyFont="1" applyFill="1" applyBorder="1" applyAlignment="1">
      <alignment horizontal="center" vertical="top"/>
    </xf>
    <xf numFmtId="0" fontId="67" fillId="26" borderId="26" xfId="0" applyFont="1" applyFill="1" applyBorder="1" applyAlignment="1">
      <alignment horizontal="center" vertical="top"/>
    </xf>
    <xf numFmtId="2" fontId="66" fillId="2" borderId="46" xfId="3" applyNumberFormat="1" applyFont="1" applyFill="1" applyBorder="1" applyAlignment="1">
      <alignment vertical="top" wrapText="1"/>
    </xf>
    <xf numFmtId="2" fontId="66" fillId="2" borderId="49" xfId="3" applyNumberFormat="1" applyFont="1" applyFill="1" applyBorder="1" applyAlignment="1">
      <alignment vertical="top" wrapText="1"/>
    </xf>
    <xf numFmtId="0" fontId="65" fillId="26" borderId="46" xfId="0" applyFont="1" applyFill="1" applyBorder="1" applyAlignment="1">
      <alignment horizontal="left" vertical="top" wrapText="1"/>
    </xf>
    <xf numFmtId="0" fontId="65" fillId="26" borderId="56" xfId="0" applyFont="1" applyFill="1" applyBorder="1" applyAlignment="1">
      <alignment horizontal="left" vertical="top" wrapText="1"/>
    </xf>
    <xf numFmtId="0" fontId="67" fillId="26" borderId="56" xfId="0" applyFont="1" applyFill="1" applyBorder="1" applyAlignment="1">
      <alignment vertical="top" wrapText="1"/>
    </xf>
    <xf numFmtId="0" fontId="67" fillId="26" borderId="46" xfId="0" applyFont="1" applyFill="1" applyBorder="1" applyAlignment="1">
      <alignment horizontal="center" vertical="top"/>
    </xf>
    <xf numFmtId="0" fontId="67" fillId="26" borderId="56" xfId="0" applyFont="1" applyFill="1" applyBorder="1" applyAlignment="1">
      <alignment horizontal="center" vertical="top"/>
    </xf>
    <xf numFmtId="2" fontId="64" fillId="4" borderId="149" xfId="6" applyNumberFormat="1" applyFont="1" applyBorder="1" applyAlignment="1">
      <alignment horizontal="right" vertical="top" wrapText="1"/>
    </xf>
    <xf numFmtId="2" fontId="64" fillId="4" borderId="166" xfId="6" applyNumberFormat="1" applyFont="1" applyBorder="1" applyAlignment="1">
      <alignment horizontal="right" vertical="top" wrapText="1"/>
    </xf>
    <xf numFmtId="0" fontId="65" fillId="26" borderId="172" xfId="0" applyFont="1" applyFill="1" applyBorder="1" applyAlignment="1">
      <alignment horizontal="left" vertical="top" wrapText="1"/>
    </xf>
    <xf numFmtId="0" fontId="65" fillId="26" borderId="171" xfId="0" applyFont="1" applyFill="1" applyBorder="1" applyAlignment="1">
      <alignment horizontal="left" vertical="top" wrapText="1"/>
    </xf>
    <xf numFmtId="0" fontId="65" fillId="26" borderId="173" xfId="0" applyFont="1" applyFill="1" applyBorder="1" applyAlignment="1">
      <alignment horizontal="left" vertical="top" wrapText="1"/>
    </xf>
    <xf numFmtId="0" fontId="65" fillId="26" borderId="174" xfId="0" applyFont="1" applyFill="1" applyBorder="1" applyAlignment="1">
      <alignment horizontal="left" vertical="top" wrapText="1"/>
    </xf>
    <xf numFmtId="0" fontId="65" fillId="26" borderId="46" xfId="0" applyFont="1" applyFill="1" applyBorder="1" applyAlignment="1">
      <alignment horizontal="center" vertical="top" wrapText="1"/>
    </xf>
    <xf numFmtId="0" fontId="65" fillId="26" borderId="49" xfId="0" applyFont="1" applyFill="1" applyBorder="1" applyAlignment="1">
      <alignment horizontal="center" vertical="top" wrapText="1"/>
    </xf>
    <xf numFmtId="165" fontId="66" fillId="2" borderId="46" xfId="3" applyNumberFormat="1" applyFont="1" applyFill="1" applyBorder="1" applyAlignment="1">
      <alignment horizontal="right" vertical="top" wrapText="1"/>
    </xf>
    <xf numFmtId="165" fontId="66" fillId="2" borderId="49" xfId="3" applyNumberFormat="1" applyFont="1" applyFill="1" applyBorder="1" applyAlignment="1">
      <alignment horizontal="right" vertical="top" wrapText="1"/>
    </xf>
    <xf numFmtId="165" fontId="66" fillId="2" borderId="46" xfId="3" applyNumberFormat="1" applyFont="1" applyFill="1" applyBorder="1" applyAlignment="1">
      <alignment vertical="top" wrapText="1"/>
    </xf>
    <xf numFmtId="165" fontId="66" fillId="2" borderId="49" xfId="3" applyNumberFormat="1" applyFont="1" applyFill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45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0" fillId="0" borderId="2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8" fillId="11" borderId="19" xfId="0" applyFont="1" applyFill="1" applyBorder="1" applyAlignment="1">
      <alignment horizontal="center"/>
    </xf>
    <xf numFmtId="0" fontId="68" fillId="11" borderId="21" xfId="0" applyFont="1" applyFill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8" fillId="0" borderId="0" xfId="7" applyAlignment="1">
      <alignment horizontal="left" wrapText="1"/>
    </xf>
  </cellXfs>
  <cellStyles count="8">
    <cellStyle name="Calculation" xfId="5" builtinId="22"/>
    <cellStyle name="Comma" xfId="1" builtinId="3"/>
    <cellStyle name="Currency" xfId="2" builtinId="4"/>
    <cellStyle name="Good" xfId="4" builtinId="26"/>
    <cellStyle name="Hyperlink" xfId="7" builtinId="8"/>
    <cellStyle name="Normal" xfId="0" builtinId="0"/>
    <cellStyle name="Note" xfId="6" builtinId="10"/>
    <cellStyle name="Percent" xfId="3" builtinId="5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ikulas.s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rz.gov.sk/index.php?ID=3023431&amp;l=sk" TargetMode="External"/><Relationship Id="rId2" Type="http://schemas.openxmlformats.org/officeDocument/2006/relationships/hyperlink" Target="http://www.crz.gov.sk/index.php?ID=1885367&amp;l=sk" TargetMode="External"/><Relationship Id="rId1" Type="http://schemas.openxmlformats.org/officeDocument/2006/relationships/hyperlink" Target="http://www.crz.gov.sk/index.php?ID=1883192&amp;l=sk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4" workbookViewId="0">
      <selection activeCell="L22" sqref="L22"/>
    </sheetView>
  </sheetViews>
  <sheetFormatPr defaultRowHeight="14.4" x14ac:dyDescent="0.3"/>
  <sheetData>
    <row r="1" spans="1:18" ht="14.55" x14ac:dyDescent="0.35">
      <c r="A1" s="12"/>
      <c r="B1" s="12"/>
      <c r="C1" s="12"/>
      <c r="D1" s="12"/>
      <c r="E1" s="12"/>
      <c r="F1" s="12"/>
      <c r="G1" s="12"/>
      <c r="H1" s="12"/>
      <c r="I1" s="12"/>
      <c r="J1" s="13"/>
      <c r="K1" s="14"/>
      <c r="L1" s="14"/>
      <c r="M1" s="14"/>
      <c r="N1" s="14"/>
      <c r="O1" s="14"/>
      <c r="P1" s="14"/>
      <c r="Q1" s="14"/>
      <c r="R1" s="14"/>
    </row>
    <row r="2" spans="1:18" ht="14.55" x14ac:dyDescent="0.35">
      <c r="A2" s="12"/>
      <c r="B2" s="12"/>
      <c r="C2" s="12"/>
      <c r="D2" s="12"/>
      <c r="E2" s="12"/>
      <c r="F2" s="12"/>
      <c r="G2" s="12"/>
      <c r="H2" s="12"/>
      <c r="I2" s="12"/>
      <c r="J2" s="14"/>
      <c r="K2" s="14"/>
      <c r="L2" s="14"/>
      <c r="M2" s="14"/>
      <c r="N2" s="14"/>
      <c r="O2" s="14"/>
      <c r="P2" s="14"/>
      <c r="Q2" s="14"/>
      <c r="R2" s="14"/>
    </row>
    <row r="3" spans="1:18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4"/>
      <c r="K3" s="14"/>
      <c r="L3" s="14"/>
      <c r="M3" s="14"/>
      <c r="N3" s="14"/>
      <c r="O3" s="14"/>
      <c r="P3" s="14"/>
      <c r="Q3" s="14"/>
      <c r="R3" s="14"/>
    </row>
    <row r="4" spans="1:18" ht="15" customHeight="1" x14ac:dyDescent="0.35">
      <c r="A4" s="12"/>
      <c r="B4" s="12"/>
      <c r="C4" s="12"/>
      <c r="D4" s="12"/>
      <c r="E4" s="12"/>
      <c r="F4" s="12"/>
      <c r="G4" s="12"/>
      <c r="H4" s="12"/>
      <c r="I4" s="12"/>
      <c r="J4" s="14"/>
      <c r="K4" s="14"/>
      <c r="L4" s="14"/>
      <c r="M4" s="14"/>
      <c r="N4" s="14"/>
      <c r="O4" s="14"/>
      <c r="P4" s="14"/>
      <c r="Q4" s="14"/>
      <c r="R4" s="14"/>
    </row>
    <row r="5" spans="1:18" ht="14.55" x14ac:dyDescent="0.35">
      <c r="A5" s="12"/>
      <c r="B5" s="12"/>
      <c r="C5" s="12"/>
      <c r="D5" s="12"/>
      <c r="E5" s="12"/>
      <c r="F5" s="12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</row>
    <row r="6" spans="1:18" ht="61.95" customHeight="1" x14ac:dyDescent="0.6">
      <c r="A6" s="683" t="s">
        <v>38</v>
      </c>
      <c r="B6" s="683"/>
      <c r="C6" s="683"/>
      <c r="D6" s="683"/>
      <c r="E6" s="683"/>
      <c r="F6" s="683"/>
      <c r="G6" s="683"/>
      <c r="H6" s="683"/>
      <c r="I6" s="683"/>
      <c r="J6" s="14"/>
      <c r="K6" s="14"/>
      <c r="L6" s="14"/>
      <c r="M6" s="14"/>
      <c r="N6" s="14"/>
      <c r="O6" s="14"/>
      <c r="P6" s="14"/>
      <c r="Q6" s="14"/>
      <c r="R6" s="14"/>
    </row>
    <row r="7" spans="1:18" ht="18.75" customHeight="1" x14ac:dyDescent="0.35">
      <c r="A7" s="684" t="s">
        <v>39</v>
      </c>
      <c r="B7" s="684"/>
      <c r="C7" s="684"/>
      <c r="D7" s="684"/>
      <c r="E7" s="684"/>
      <c r="F7" s="684"/>
      <c r="G7" s="684"/>
      <c r="H7" s="684"/>
      <c r="I7" s="684"/>
      <c r="J7" s="14"/>
      <c r="K7" s="14"/>
      <c r="L7" s="14"/>
      <c r="M7" s="14"/>
      <c r="N7" s="14"/>
      <c r="O7" s="14"/>
      <c r="P7" s="14"/>
      <c r="Q7" s="14"/>
      <c r="R7" s="14"/>
    </row>
    <row r="8" spans="1:18" x14ac:dyDescent="0.3">
      <c r="A8" s="685" t="s">
        <v>40</v>
      </c>
      <c r="B8" s="685"/>
      <c r="C8" s="685"/>
      <c r="D8" s="685"/>
      <c r="E8" s="685"/>
      <c r="F8" s="685"/>
      <c r="G8" s="685"/>
      <c r="H8" s="685"/>
      <c r="I8" s="685"/>
      <c r="J8" s="14"/>
      <c r="K8" s="14"/>
      <c r="L8" s="14"/>
      <c r="M8" s="14"/>
      <c r="N8" s="14"/>
      <c r="O8" s="14"/>
      <c r="P8" s="14"/>
      <c r="Q8" s="14"/>
      <c r="R8" s="14"/>
    </row>
    <row r="9" spans="1:18" ht="15" customHeight="1" x14ac:dyDescent="0.3">
      <c r="A9" s="685"/>
      <c r="B9" s="685"/>
      <c r="C9" s="685"/>
      <c r="D9" s="685"/>
      <c r="E9" s="685"/>
      <c r="F9" s="685"/>
      <c r="G9" s="685"/>
      <c r="H9" s="685"/>
      <c r="I9" s="685"/>
      <c r="J9" s="14"/>
      <c r="K9" s="14"/>
      <c r="L9" s="14"/>
      <c r="M9" s="14"/>
      <c r="N9" s="14"/>
      <c r="O9" s="14"/>
      <c r="P9" s="14"/>
      <c r="Q9" s="14"/>
      <c r="R9" s="14"/>
    </row>
    <row r="10" spans="1:18" ht="48.45" customHeight="1" x14ac:dyDescent="0.3">
      <c r="A10" s="685"/>
      <c r="B10" s="685"/>
      <c r="C10" s="685"/>
      <c r="D10" s="685"/>
      <c r="E10" s="685"/>
      <c r="F10" s="685"/>
      <c r="G10" s="685"/>
      <c r="H10" s="685"/>
      <c r="I10" s="685"/>
      <c r="J10" s="14"/>
      <c r="K10" s="14"/>
      <c r="L10" s="14"/>
      <c r="M10" s="14"/>
      <c r="N10" s="14"/>
      <c r="O10" s="14"/>
      <c r="P10" s="14"/>
      <c r="Q10" s="14"/>
      <c r="R10" s="14"/>
    </row>
    <row r="11" spans="1:18" ht="15" customHeight="1" x14ac:dyDescent="0.35">
      <c r="A11" s="12"/>
      <c r="B11" s="12"/>
      <c r="C11" s="12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4"/>
      <c r="R11" s="14"/>
    </row>
    <row r="12" spans="1:18" ht="14.55" x14ac:dyDescent="0.35">
      <c r="A12" s="12"/>
      <c r="B12" s="12"/>
      <c r="C12" s="12"/>
      <c r="D12" s="12"/>
      <c r="E12" s="12"/>
      <c r="F12" s="12"/>
      <c r="G12" s="12"/>
      <c r="H12" s="12"/>
      <c r="I12" s="12"/>
      <c r="J12" s="14"/>
      <c r="K12" s="14"/>
      <c r="L12" s="14"/>
      <c r="M12" s="14"/>
      <c r="N12" s="14"/>
      <c r="O12" s="14"/>
      <c r="P12" s="14"/>
      <c r="Q12" s="14"/>
      <c r="R12" s="14"/>
    </row>
    <row r="13" spans="1:18" ht="14.55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4"/>
      <c r="K13" s="14"/>
      <c r="L13" s="14"/>
      <c r="M13" s="14"/>
      <c r="N13" s="14"/>
      <c r="O13" s="14"/>
      <c r="P13" s="14"/>
      <c r="Q13" s="14"/>
      <c r="R13" s="14"/>
    </row>
    <row r="14" spans="1:18" ht="14.55" x14ac:dyDescent="0.35">
      <c r="A14" s="12"/>
      <c r="B14" s="12"/>
      <c r="C14" s="12"/>
      <c r="D14" s="12"/>
      <c r="E14" s="12"/>
      <c r="F14" s="12"/>
      <c r="G14" s="12"/>
      <c r="H14" s="12"/>
      <c r="I14" s="12"/>
      <c r="J14" s="14"/>
      <c r="K14" s="14"/>
      <c r="L14" s="14"/>
      <c r="M14" s="14"/>
      <c r="N14" s="14"/>
      <c r="O14" s="14"/>
      <c r="P14" s="14"/>
      <c r="Q14" s="14"/>
      <c r="R14" s="14"/>
    </row>
    <row r="15" spans="1:18" ht="14.55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4"/>
      <c r="K15" s="14"/>
      <c r="L15" s="14"/>
      <c r="M15" s="14"/>
      <c r="N15" s="14"/>
      <c r="O15" s="14"/>
      <c r="P15" s="14"/>
      <c r="Q15" s="14"/>
      <c r="R15" s="14"/>
    </row>
    <row r="16" spans="1:18" ht="14.55" x14ac:dyDescent="0.35">
      <c r="B16" s="12"/>
      <c r="C16" s="12"/>
      <c r="D16" s="12"/>
      <c r="E16" s="12"/>
      <c r="F16" s="12"/>
      <c r="G16" s="12"/>
      <c r="H16" s="12"/>
      <c r="I16" s="12"/>
      <c r="J16" s="14"/>
      <c r="K16" s="14"/>
      <c r="L16" s="14"/>
      <c r="M16" s="14"/>
      <c r="N16" s="14"/>
      <c r="O16" s="14"/>
      <c r="P16" s="14"/>
      <c r="Q16" s="14"/>
      <c r="R16" s="14"/>
    </row>
    <row r="17" spans="1:18" ht="14.55" x14ac:dyDescent="0.35">
      <c r="B17" s="12"/>
      <c r="C17" s="12"/>
      <c r="D17" s="12"/>
      <c r="E17" s="12"/>
      <c r="F17" s="12"/>
      <c r="G17" s="12"/>
      <c r="H17" s="12"/>
      <c r="I17" s="12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15" thickBot="1" x14ac:dyDescent="0.4">
      <c r="B18" s="12"/>
      <c r="C18" s="12"/>
      <c r="D18" s="12"/>
      <c r="E18" s="12"/>
      <c r="F18" s="12"/>
      <c r="G18" s="12"/>
      <c r="H18" s="12"/>
      <c r="I18" s="12"/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32.4" customHeight="1" x14ac:dyDescent="0.3">
      <c r="A19" s="686" t="s">
        <v>41</v>
      </c>
      <c r="B19" s="687"/>
      <c r="C19" s="688" t="s">
        <v>42</v>
      </c>
      <c r="D19" s="688"/>
      <c r="E19" s="688"/>
      <c r="F19" s="688"/>
      <c r="G19" s="688"/>
      <c r="H19" s="688"/>
      <c r="I19" s="689"/>
      <c r="J19" s="14"/>
      <c r="K19" s="14"/>
      <c r="L19" s="14"/>
      <c r="M19" s="14"/>
      <c r="N19" s="14"/>
      <c r="O19" s="14"/>
      <c r="P19" s="14"/>
      <c r="Q19" s="14"/>
      <c r="R19" s="14"/>
    </row>
    <row r="20" spans="1:18" x14ac:dyDescent="0.3">
      <c r="A20" s="660" t="s">
        <v>43</v>
      </c>
      <c r="B20" s="661"/>
      <c r="C20" s="680"/>
      <c r="D20" s="680"/>
      <c r="E20" s="680"/>
      <c r="F20" s="680"/>
      <c r="G20" s="680"/>
      <c r="H20" s="680"/>
      <c r="I20" s="681"/>
      <c r="J20" s="14"/>
      <c r="K20" s="14"/>
      <c r="L20" s="14"/>
      <c r="M20" s="14"/>
      <c r="N20" s="14"/>
      <c r="O20" s="14"/>
      <c r="P20" s="14"/>
      <c r="Q20" s="14"/>
      <c r="R20" s="14"/>
    </row>
    <row r="21" spans="1:18" x14ac:dyDescent="0.3">
      <c r="A21" s="660" t="s">
        <v>44</v>
      </c>
      <c r="B21" s="661"/>
      <c r="C21" s="680"/>
      <c r="D21" s="680"/>
      <c r="E21" s="680"/>
      <c r="F21" s="680"/>
      <c r="G21" s="680"/>
      <c r="H21" s="680"/>
      <c r="I21" s="681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4.55" customHeight="1" x14ac:dyDescent="0.3">
      <c r="A22" s="660" t="s">
        <v>45</v>
      </c>
      <c r="B22" s="661"/>
      <c r="C22" s="680" t="s">
        <v>46</v>
      </c>
      <c r="D22" s="680"/>
      <c r="E22" s="680"/>
      <c r="F22" s="680"/>
      <c r="G22" s="680"/>
      <c r="H22" s="680"/>
      <c r="I22" s="681"/>
      <c r="J22" s="14"/>
      <c r="K22" s="14"/>
      <c r="L22" s="14"/>
      <c r="M22" s="14"/>
      <c r="N22" s="14"/>
      <c r="O22" s="14"/>
      <c r="P22" s="14"/>
      <c r="Q22" s="14"/>
      <c r="R22" s="14"/>
    </row>
    <row r="23" spans="1:18" x14ac:dyDescent="0.3">
      <c r="A23" s="660" t="s">
        <v>47</v>
      </c>
      <c r="B23" s="661"/>
      <c r="C23" s="680" t="s">
        <v>48</v>
      </c>
      <c r="D23" s="680"/>
      <c r="E23" s="680"/>
      <c r="F23" s="680"/>
      <c r="G23" s="680"/>
      <c r="H23" s="680"/>
      <c r="I23" s="681"/>
      <c r="J23" s="14"/>
      <c r="K23" s="14"/>
      <c r="L23" s="14"/>
      <c r="M23" s="14"/>
      <c r="N23" s="14"/>
      <c r="O23" s="14"/>
      <c r="P23" s="14"/>
      <c r="Q23" s="14"/>
      <c r="R23" s="14"/>
    </row>
    <row r="24" spans="1:18" x14ac:dyDescent="0.3">
      <c r="A24" s="660" t="s">
        <v>49</v>
      </c>
      <c r="B24" s="661"/>
      <c r="C24" s="680" t="s">
        <v>50</v>
      </c>
      <c r="D24" s="680"/>
      <c r="E24" s="680"/>
      <c r="F24" s="680"/>
      <c r="G24" s="680"/>
      <c r="H24" s="680"/>
      <c r="I24" s="681"/>
      <c r="J24" s="14"/>
      <c r="K24" s="14"/>
      <c r="L24" s="14"/>
      <c r="M24" s="14"/>
      <c r="N24" s="14"/>
      <c r="O24" s="14"/>
      <c r="P24" s="14"/>
      <c r="Q24" s="14"/>
      <c r="R24" s="14"/>
    </row>
    <row r="25" spans="1:18" ht="14.55" x14ac:dyDescent="0.35">
      <c r="A25" s="660" t="s">
        <v>51</v>
      </c>
      <c r="B25" s="661"/>
      <c r="C25" s="682" t="s">
        <v>52</v>
      </c>
      <c r="D25" s="680"/>
      <c r="E25" s="680"/>
      <c r="F25" s="680"/>
      <c r="G25" s="680"/>
      <c r="H25" s="680"/>
      <c r="I25" s="681"/>
      <c r="J25" s="14"/>
      <c r="K25" s="14"/>
      <c r="L25" s="14"/>
      <c r="M25" s="14"/>
      <c r="N25" s="14"/>
      <c r="O25" s="14"/>
      <c r="P25" s="14"/>
      <c r="Q25" s="14"/>
      <c r="R25" s="14"/>
    </row>
    <row r="26" spans="1:18" x14ac:dyDescent="0.3">
      <c r="A26" s="660" t="s">
        <v>53</v>
      </c>
      <c r="B26" s="661"/>
      <c r="C26" s="680">
        <v>315524</v>
      </c>
      <c r="D26" s="680"/>
      <c r="E26" s="680"/>
      <c r="F26" s="680"/>
      <c r="G26" s="680"/>
      <c r="H26" s="680"/>
      <c r="I26" s="681"/>
      <c r="J26" s="14"/>
      <c r="K26" s="14"/>
      <c r="L26" s="14"/>
      <c r="M26" s="14"/>
      <c r="N26" s="14"/>
      <c r="O26" s="14"/>
      <c r="P26" s="14"/>
      <c r="Q26" s="14"/>
      <c r="R26" s="14"/>
    </row>
    <row r="27" spans="1:18" ht="19.2" customHeight="1" x14ac:dyDescent="0.3">
      <c r="A27" s="660" t="s">
        <v>54</v>
      </c>
      <c r="B27" s="661"/>
      <c r="C27" s="662" t="s">
        <v>55</v>
      </c>
      <c r="D27" s="662"/>
      <c r="E27" s="662"/>
      <c r="F27" s="662"/>
      <c r="G27" s="662"/>
      <c r="H27" s="662"/>
      <c r="I27" s="663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33" customHeight="1" thickBot="1" x14ac:dyDescent="0.35">
      <c r="A28" s="664" t="s">
        <v>56</v>
      </c>
      <c r="B28" s="665"/>
      <c r="C28" s="666" t="s">
        <v>57</v>
      </c>
      <c r="D28" s="666"/>
      <c r="E28" s="666"/>
      <c r="F28" s="666"/>
      <c r="G28" s="666"/>
      <c r="H28" s="666"/>
      <c r="I28" s="667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4.55" x14ac:dyDescent="0.35">
      <c r="A29" s="12"/>
      <c r="B29" s="12"/>
      <c r="C29" s="12"/>
      <c r="D29" s="12"/>
      <c r="E29" s="12"/>
      <c r="F29" s="12"/>
      <c r="G29" s="12"/>
      <c r="H29" s="12"/>
      <c r="I29" s="12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thickBot="1" x14ac:dyDescent="0.35">
      <c r="A30" s="668" t="s">
        <v>58</v>
      </c>
      <c r="B30" s="668"/>
      <c r="C30" s="668"/>
      <c r="D30" s="668"/>
      <c r="E30" s="668"/>
      <c r="F30" s="668"/>
      <c r="G30" s="668"/>
      <c r="H30" s="668"/>
      <c r="I30" s="668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4.55" customHeight="1" x14ac:dyDescent="0.3">
      <c r="A31" s="669" t="s">
        <v>59</v>
      </c>
      <c r="B31" s="670"/>
      <c r="C31" s="658" t="s">
        <v>60</v>
      </c>
      <c r="D31" s="658"/>
      <c r="E31" s="674" t="s">
        <v>61</v>
      </c>
      <c r="F31" s="674"/>
      <c r="G31" s="676" t="s">
        <v>62</v>
      </c>
      <c r="H31" s="676"/>
      <c r="I31" s="678" t="s">
        <v>63</v>
      </c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thickBot="1" x14ac:dyDescent="0.35">
      <c r="A32" s="671"/>
      <c r="B32" s="672"/>
      <c r="C32" s="673"/>
      <c r="D32" s="673"/>
      <c r="E32" s="675"/>
      <c r="F32" s="675"/>
      <c r="G32" s="677"/>
      <c r="H32" s="677"/>
      <c r="I32" s="679"/>
      <c r="J32" s="14"/>
      <c r="K32" s="14"/>
      <c r="L32" s="14"/>
      <c r="M32" s="14"/>
      <c r="N32" s="14"/>
      <c r="O32" s="14"/>
      <c r="P32" s="14"/>
      <c r="Q32" s="14"/>
      <c r="R32" s="14"/>
    </row>
    <row r="33" spans="1:18" x14ac:dyDescent="0.3">
      <c r="A33" s="658"/>
      <c r="B33" s="658"/>
      <c r="C33" s="658"/>
      <c r="D33" s="658"/>
      <c r="E33" s="658"/>
      <c r="F33" s="658"/>
      <c r="G33" s="658"/>
      <c r="H33" s="658"/>
      <c r="I33" s="658"/>
      <c r="J33" s="14"/>
      <c r="K33" s="14"/>
      <c r="L33" s="14"/>
      <c r="M33" s="14"/>
      <c r="N33" s="14"/>
      <c r="O33" s="14"/>
      <c r="P33" s="14"/>
      <c r="Q33" s="14"/>
      <c r="R33" s="14"/>
    </row>
    <row r="34" spans="1:18" x14ac:dyDescent="0.3">
      <c r="A34" s="659"/>
      <c r="B34" s="659"/>
      <c r="C34" s="659"/>
      <c r="D34" s="659"/>
      <c r="E34" s="659"/>
      <c r="F34" s="659"/>
      <c r="G34" s="659"/>
      <c r="H34" s="659"/>
      <c r="I34" s="659"/>
      <c r="J34" s="14"/>
      <c r="K34" s="14"/>
      <c r="L34" s="14"/>
      <c r="M34" s="14"/>
      <c r="N34" s="14"/>
      <c r="O34" s="14"/>
      <c r="P34" s="14"/>
      <c r="Q34" s="14"/>
      <c r="R34" s="14"/>
    </row>
    <row r="35" spans="1:18" x14ac:dyDescent="0.3">
      <c r="A35" s="659"/>
      <c r="B35" s="659"/>
      <c r="C35" s="659"/>
      <c r="D35" s="659"/>
      <c r="E35" s="659"/>
      <c r="F35" s="659"/>
      <c r="G35" s="659"/>
      <c r="H35" s="659"/>
      <c r="I35" s="659"/>
      <c r="J35" s="14"/>
      <c r="K35" s="14"/>
      <c r="L35" s="14"/>
      <c r="M35" s="14"/>
      <c r="N35" s="14"/>
      <c r="O35" s="14"/>
      <c r="P35" s="14"/>
      <c r="Q35" s="14"/>
      <c r="R35" s="14"/>
    </row>
    <row r="36" spans="1:18" x14ac:dyDescent="0.3">
      <c r="A36" s="15"/>
      <c r="B36" s="15"/>
      <c r="C36" s="12"/>
      <c r="D36" s="12"/>
      <c r="E36" s="12"/>
      <c r="F36" s="12"/>
      <c r="G36" s="12"/>
      <c r="H36" s="12"/>
      <c r="I36" s="12"/>
      <c r="J36" s="14"/>
      <c r="K36" s="14"/>
      <c r="L36" s="14"/>
      <c r="M36" s="14"/>
      <c r="N36" s="14"/>
      <c r="O36" s="14"/>
      <c r="P36" s="14"/>
      <c r="Q36" s="14"/>
      <c r="R36" s="14"/>
    </row>
  </sheetData>
  <mergeCells count="30">
    <mergeCell ref="A20:B20"/>
    <mergeCell ref="C20:I20"/>
    <mergeCell ref="A6:I6"/>
    <mergeCell ref="A7:I7"/>
    <mergeCell ref="A8:I10"/>
    <mergeCell ref="A19:B19"/>
    <mergeCell ref="C19:I19"/>
    <mergeCell ref="A21:B21"/>
    <mergeCell ref="C21:I21"/>
    <mergeCell ref="A22:B22"/>
    <mergeCell ref="C22:I22"/>
    <mergeCell ref="A23:B23"/>
    <mergeCell ref="C23:I23"/>
    <mergeCell ref="A24:B24"/>
    <mergeCell ref="C24:I24"/>
    <mergeCell ref="A25:B25"/>
    <mergeCell ref="C25:I25"/>
    <mergeCell ref="A26:B26"/>
    <mergeCell ref="C26:I26"/>
    <mergeCell ref="A33:I35"/>
    <mergeCell ref="A27:B27"/>
    <mergeCell ref="C27:I27"/>
    <mergeCell ref="A28:B28"/>
    <mergeCell ref="C28:I28"/>
    <mergeCell ref="A30:I30"/>
    <mergeCell ref="A31:B32"/>
    <mergeCell ref="C31:D32"/>
    <mergeCell ref="E31:F32"/>
    <mergeCell ref="G31:H32"/>
    <mergeCell ref="I31:I32"/>
  </mergeCells>
  <hyperlinks>
    <hyperlink ref="C2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29" sqref="B29"/>
    </sheetView>
  </sheetViews>
  <sheetFormatPr defaultRowHeight="14.4" x14ac:dyDescent="0.3"/>
  <cols>
    <col min="1" max="1" width="44.21875" bestFit="1" customWidth="1"/>
    <col min="2" max="2" width="73.21875" bestFit="1" customWidth="1"/>
    <col min="3" max="3" width="65.21875" bestFit="1" customWidth="1"/>
  </cols>
  <sheetData>
    <row r="1" spans="1:3" ht="18.600000000000001" thickBot="1" x14ac:dyDescent="0.4">
      <c r="A1" s="1" t="s">
        <v>0</v>
      </c>
    </row>
    <row r="2" spans="1:3" ht="15" thickBot="1" x14ac:dyDescent="0.35">
      <c r="A2" s="2" t="s">
        <v>1</v>
      </c>
      <c r="B2" s="3" t="s">
        <v>2</v>
      </c>
      <c r="C2" s="4" t="s">
        <v>3</v>
      </c>
    </row>
    <row r="3" spans="1:3" x14ac:dyDescent="0.3">
      <c r="A3" s="5" t="s">
        <v>4</v>
      </c>
      <c r="B3" s="6" t="s">
        <v>5</v>
      </c>
      <c r="C3" s="7" t="s">
        <v>6</v>
      </c>
    </row>
    <row r="4" spans="1:3" x14ac:dyDescent="0.3">
      <c r="A4" s="8" t="s">
        <v>7</v>
      </c>
      <c r="B4" s="9" t="s">
        <v>8</v>
      </c>
      <c r="C4" s="10" t="s">
        <v>412</v>
      </c>
    </row>
    <row r="5" spans="1:3" x14ac:dyDescent="0.3">
      <c r="A5" s="8" t="s">
        <v>9</v>
      </c>
      <c r="B5" s="9" t="s">
        <v>10</v>
      </c>
      <c r="C5" s="10" t="s">
        <v>412</v>
      </c>
    </row>
    <row r="6" spans="1:3" x14ac:dyDescent="0.3">
      <c r="A6" s="8" t="s">
        <v>11</v>
      </c>
      <c r="B6" s="9" t="s">
        <v>12</v>
      </c>
      <c r="C6" s="10" t="s">
        <v>412</v>
      </c>
    </row>
    <row r="7" spans="1:3" x14ac:dyDescent="0.3">
      <c r="A7" s="8" t="s">
        <v>13</v>
      </c>
      <c r="B7" s="9" t="s">
        <v>14</v>
      </c>
      <c r="C7" s="10" t="s">
        <v>411</v>
      </c>
    </row>
    <row r="8" spans="1:3" x14ac:dyDescent="0.3">
      <c r="A8" s="8" t="s">
        <v>15</v>
      </c>
      <c r="B8" s="9" t="s">
        <v>16</v>
      </c>
      <c r="C8" s="10" t="s">
        <v>410</v>
      </c>
    </row>
    <row r="9" spans="1:3" x14ac:dyDescent="0.3">
      <c r="A9" s="8" t="s">
        <v>17</v>
      </c>
      <c r="B9" s="9" t="s">
        <v>18</v>
      </c>
      <c r="C9" s="10" t="s">
        <v>411</v>
      </c>
    </row>
    <row r="10" spans="1:3" x14ac:dyDescent="0.3">
      <c r="A10" s="8" t="s">
        <v>402</v>
      </c>
      <c r="B10" s="9" t="s">
        <v>19</v>
      </c>
      <c r="C10" s="10" t="s">
        <v>412</v>
      </c>
    </row>
    <row r="11" spans="1:3" x14ac:dyDescent="0.3">
      <c r="A11" s="8" t="s">
        <v>403</v>
      </c>
      <c r="B11" s="9" t="s">
        <v>20</v>
      </c>
      <c r="C11" s="10" t="s">
        <v>412</v>
      </c>
    </row>
    <row r="12" spans="1:3" x14ac:dyDescent="0.3">
      <c r="A12" s="8" t="s">
        <v>404</v>
      </c>
      <c r="B12" s="9" t="s">
        <v>21</v>
      </c>
      <c r="C12" s="10" t="s">
        <v>411</v>
      </c>
    </row>
    <row r="13" spans="1:3" x14ac:dyDescent="0.3">
      <c r="A13" s="8" t="s">
        <v>405</v>
      </c>
      <c r="B13" s="9" t="s">
        <v>22</v>
      </c>
      <c r="C13" s="10" t="s">
        <v>411</v>
      </c>
    </row>
    <row r="14" spans="1:3" x14ac:dyDescent="0.3">
      <c r="A14" s="8" t="s">
        <v>406</v>
      </c>
      <c r="B14" s="9" t="s">
        <v>23</v>
      </c>
      <c r="C14" s="10" t="s">
        <v>411</v>
      </c>
    </row>
    <row r="15" spans="1:3" x14ac:dyDescent="0.3">
      <c r="A15" s="8" t="s">
        <v>407</v>
      </c>
      <c r="B15" s="9" t="s">
        <v>24</v>
      </c>
      <c r="C15" s="10" t="s">
        <v>411</v>
      </c>
    </row>
    <row r="16" spans="1:3" x14ac:dyDescent="0.3">
      <c r="A16" s="8" t="s">
        <v>25</v>
      </c>
      <c r="B16" s="9" t="s">
        <v>26</v>
      </c>
      <c r="C16" s="10" t="s">
        <v>412</v>
      </c>
    </row>
    <row r="17" spans="1:3" x14ac:dyDescent="0.3">
      <c r="A17" s="8" t="s">
        <v>27</v>
      </c>
      <c r="B17" s="9" t="s">
        <v>28</v>
      </c>
      <c r="C17" s="10" t="s">
        <v>29</v>
      </c>
    </row>
    <row r="18" spans="1:3" ht="28.8" x14ac:dyDescent="0.3">
      <c r="A18" s="8" t="s">
        <v>30</v>
      </c>
      <c r="B18" s="11" t="s">
        <v>31</v>
      </c>
      <c r="C18" s="10" t="s">
        <v>412</v>
      </c>
    </row>
    <row r="19" spans="1:3" x14ac:dyDescent="0.3">
      <c r="A19" s="8" t="s">
        <v>32</v>
      </c>
      <c r="B19" s="9" t="s">
        <v>33</v>
      </c>
      <c r="C19" s="10" t="s">
        <v>412</v>
      </c>
    </row>
    <row r="20" spans="1:3" x14ac:dyDescent="0.3">
      <c r="A20" s="8" t="s">
        <v>34</v>
      </c>
      <c r="B20" s="9" t="s">
        <v>35</v>
      </c>
      <c r="C20" s="10" t="s">
        <v>412</v>
      </c>
    </row>
    <row r="21" spans="1:3" x14ac:dyDescent="0.3">
      <c r="A21" s="8" t="s">
        <v>36</v>
      </c>
      <c r="B21" s="9" t="s">
        <v>37</v>
      </c>
      <c r="C21" s="10" t="s">
        <v>412</v>
      </c>
    </row>
    <row r="22" spans="1:3" x14ac:dyDescent="0.3">
      <c r="A22" s="8" t="s">
        <v>408</v>
      </c>
      <c r="B22" s="9" t="s">
        <v>35</v>
      </c>
      <c r="C22" s="10" t="s">
        <v>412</v>
      </c>
    </row>
    <row r="23" spans="1:3" x14ac:dyDescent="0.3">
      <c r="A23" s="8" t="s">
        <v>409</v>
      </c>
      <c r="B23" s="9" t="s">
        <v>37</v>
      </c>
      <c r="C23" s="10" t="s">
        <v>411</v>
      </c>
    </row>
  </sheetData>
  <hyperlinks>
    <hyperlink ref="A3" location="Sumarizácia!R1C1" display="Sumarizácia"/>
    <hyperlink ref="A4" location="'CBA - Agendové IS'!R1C1" display="CBA"/>
    <hyperlink ref="A5" location="'Analyza citlivosti - AgendovéIS'!R1C1" display="Analyza citlivosti"/>
    <hyperlink ref="A6" location="'Prínosy - Agendové IS'!R1C1" display="Prínosy"/>
    <hyperlink ref="A7" location="'Výdavky - Agendové IS'!R1C1" display="Výdavky"/>
    <hyperlink ref="A8" location="'Parametre - Agendové IS'!R1C1" display="Parametre"/>
    <hyperlink ref="A9" location="TCO!R1C1" display="TCO"/>
    <hyperlink ref="A10" location="'TCO Alt. 1 - SW'!R1C1" display="TCO Alt. 1 - SW"/>
    <hyperlink ref="A14" location="'Rozpočet - vývoj Aplikácií'!R1C1" display="Rozpočet - vývoj aplikácii"/>
    <hyperlink ref="A16" location="'Slepý rozpočet'!R1C1" display="Slepý rozpočet"/>
    <hyperlink ref="A17" location="Faktory!R1C1" display="Faktory"/>
    <hyperlink ref="A18" location="'Meranie prínosov'!R1C1" display="Meranie prínosov"/>
    <hyperlink ref="A19" location="'Procesné mapy'!R1C1" display="Procesné mapy"/>
    <hyperlink ref="A20" location="'Procesy - AS IS'!R1C1" display="Procesy AS IS"/>
    <hyperlink ref="A21" location="'Procesy - TO BE'!R1C1" display="Procesy TO BE"/>
    <hyperlink ref="A15" location="'Rozpočet - HW a licencie'!R1C1" display="Rozpočet - HW a licencie"/>
    <hyperlink ref="A22" location="'Procesy - AS IS'!R1C1" display="Procesy AS IS"/>
    <hyperlink ref="A23" location="'Procesy - TO BE'!R1C1" display="Procesy TO B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tabSelected="1" topLeftCell="Q1" workbookViewId="0">
      <selection activeCell="AD6" sqref="AD6"/>
    </sheetView>
  </sheetViews>
  <sheetFormatPr defaultRowHeight="14.4" x14ac:dyDescent="0.3"/>
  <cols>
    <col min="3" max="3" width="28" customWidth="1"/>
    <col min="4" max="4" width="12.21875" customWidth="1"/>
    <col min="5" max="5" width="10" bestFit="1" customWidth="1"/>
    <col min="7" max="7" width="11.109375" customWidth="1"/>
    <col min="8" max="8" width="11.77734375" customWidth="1"/>
    <col min="9" max="9" width="12.21875" customWidth="1"/>
    <col min="11" max="11" width="9.77734375" bestFit="1" customWidth="1"/>
    <col min="12" max="12" width="13.21875" customWidth="1"/>
    <col min="13" max="13" width="19.33203125" customWidth="1"/>
    <col min="14" max="14" width="13.109375" customWidth="1"/>
    <col min="15" max="15" width="4" customWidth="1"/>
    <col min="16" max="16" width="3.21875" customWidth="1"/>
    <col min="17" max="17" width="2.5546875" customWidth="1"/>
    <col min="20" max="20" width="30.33203125" bestFit="1" customWidth="1"/>
    <col min="21" max="21" width="15" customWidth="1"/>
    <col min="22" max="22" width="11" customWidth="1"/>
    <col min="24" max="24" width="13.77734375" customWidth="1"/>
    <col min="25" max="25" width="14.6640625" customWidth="1"/>
    <col min="26" max="26" width="15" customWidth="1"/>
    <col min="28" max="28" width="9.77734375" bestFit="1" customWidth="1"/>
    <col min="29" max="29" width="13.77734375" customWidth="1"/>
    <col min="30" max="30" width="18.77734375" customWidth="1"/>
    <col min="31" max="31" width="16.88671875" customWidth="1"/>
  </cols>
  <sheetData>
    <row r="1" spans="1:31" s="17" customFormat="1" ht="21.75" customHeight="1" thickBot="1" x14ac:dyDescent="0.35">
      <c r="A1" s="690" t="s">
        <v>64</v>
      </c>
      <c r="B1" s="690"/>
      <c r="C1" s="690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690" t="s">
        <v>65</v>
      </c>
      <c r="S1" s="690"/>
      <c r="T1" s="690"/>
    </row>
    <row r="2" spans="1:31" s="17" customFormat="1" ht="51" customHeight="1" x14ac:dyDescent="0.3">
      <c r="A2" s="691"/>
      <c r="B2" s="692"/>
      <c r="C2" s="693"/>
      <c r="D2" s="653" t="s">
        <v>421</v>
      </c>
      <c r="E2" s="653" t="s">
        <v>422</v>
      </c>
      <c r="F2" s="653" t="s">
        <v>423</v>
      </c>
      <c r="G2" s="653" t="s">
        <v>424</v>
      </c>
      <c r="H2" s="653" t="s">
        <v>425</v>
      </c>
      <c r="I2" s="653" t="s">
        <v>426</v>
      </c>
      <c r="J2" s="653" t="s">
        <v>427</v>
      </c>
      <c r="K2" s="653" t="s">
        <v>428</v>
      </c>
      <c r="L2" s="653" t="s">
        <v>429</v>
      </c>
      <c r="M2" s="653" t="s">
        <v>430</v>
      </c>
      <c r="N2" s="18" t="s">
        <v>67</v>
      </c>
      <c r="R2" s="691"/>
      <c r="S2" s="692"/>
      <c r="T2" s="693"/>
      <c r="U2" s="653" t="s">
        <v>421</v>
      </c>
      <c r="V2" s="653" t="s">
        <v>422</v>
      </c>
      <c r="W2" s="653" t="s">
        <v>423</v>
      </c>
      <c r="X2" s="653" t="s">
        <v>424</v>
      </c>
      <c r="Y2" s="653" t="s">
        <v>425</v>
      </c>
      <c r="Z2" s="653" t="s">
        <v>426</v>
      </c>
      <c r="AA2" s="653" t="s">
        <v>427</v>
      </c>
      <c r="AB2" s="653" t="s">
        <v>428</v>
      </c>
      <c r="AC2" s="653" t="s">
        <v>429</v>
      </c>
      <c r="AD2" s="653" t="s">
        <v>430</v>
      </c>
      <c r="AE2" s="18" t="s">
        <v>67</v>
      </c>
    </row>
    <row r="3" spans="1:31" s="17" customFormat="1" x14ac:dyDescent="0.3">
      <c r="A3" s="19" t="s">
        <v>68</v>
      </c>
      <c r="B3" s="20"/>
      <c r="C3" s="21"/>
      <c r="D3" s="22">
        <f>D4+D5+D9+D13+D14</f>
        <v>80000</v>
      </c>
      <c r="E3" s="22">
        <f>E4+E5+E9+E13+E14</f>
        <v>106862.57340515242</v>
      </c>
      <c r="F3" s="22">
        <f>F4+F5+F9+F13+F14</f>
        <v>0</v>
      </c>
      <c r="G3" s="23">
        <f>G4+G5+G9+G13+G14</f>
        <v>70539.108378220262</v>
      </c>
      <c r="H3" s="22">
        <f>H5+H9+H13+H14</f>
        <v>42107.821675644052</v>
      </c>
      <c r="I3" s="22">
        <f>I4+I5+I9+I13+I14</f>
        <v>215293.86010772863</v>
      </c>
      <c r="J3" s="22">
        <f>J4+J5+J9+J13+J14</f>
        <v>0</v>
      </c>
      <c r="K3" s="22">
        <f>K4+K5+K9+K13+K14</f>
        <v>60539.108378220255</v>
      </c>
      <c r="L3" s="23">
        <f>L4+L5+L9+L13+L14</f>
        <v>578850.50558063306</v>
      </c>
      <c r="M3" s="22">
        <f>M4+M5+M9+M13+M14</f>
        <v>325524.30591861845</v>
      </c>
      <c r="N3" s="24">
        <f>SUM(D3:M3)</f>
        <v>1479717.2834442174</v>
      </c>
      <c r="R3" s="19" t="s">
        <v>68</v>
      </c>
      <c r="S3" s="20"/>
      <c r="T3" s="21"/>
      <c r="U3" s="22">
        <f>U4+U5+U9+U13+U14</f>
        <v>80000</v>
      </c>
      <c r="V3" s="22">
        <f>V4+V5+V9+V13+V14</f>
        <v>122000</v>
      </c>
      <c r="W3" s="22">
        <f>W4+W5+W9+W13+W14</f>
        <v>0</v>
      </c>
      <c r="X3" s="23">
        <f>X4+X5+X9+X13+X14</f>
        <v>80000</v>
      </c>
      <c r="Y3" s="22">
        <f>Y5+Y9+Y13+Y14</f>
        <v>44000</v>
      </c>
      <c r="Z3" s="22">
        <f>Z4+Z5+Z9+Z13+Z14</f>
        <v>238000</v>
      </c>
      <c r="AA3" s="22">
        <f>AA4+AA5+AA9+AA13+AA14</f>
        <v>0</v>
      </c>
      <c r="AB3" s="22">
        <f>AB4+AB5+AB9+AB13+AB14</f>
        <v>70000</v>
      </c>
      <c r="AC3" s="23">
        <f>AC4+AC5+AC9+AC13+AC14</f>
        <v>638000</v>
      </c>
      <c r="AD3" s="22">
        <f>AD5+AD9+AD13+AD14</f>
        <v>343500</v>
      </c>
      <c r="AE3" s="24">
        <f>SUM(U3:AD3)</f>
        <v>1615500</v>
      </c>
    </row>
    <row r="4" spans="1:31" s="17" customFormat="1" x14ac:dyDescent="0.3">
      <c r="A4" s="25"/>
      <c r="B4" s="26" t="s">
        <v>69</v>
      </c>
      <c r="C4" s="27"/>
      <c r="D4" s="28">
        <v>0</v>
      </c>
      <c r="E4" s="28">
        <v>0</v>
      </c>
      <c r="F4" s="28">
        <v>0</v>
      </c>
      <c r="G4" s="29">
        <v>0</v>
      </c>
      <c r="H4" s="30">
        <v>0</v>
      </c>
      <c r="I4" s="28">
        <v>0</v>
      </c>
      <c r="J4" s="28">
        <v>0</v>
      </c>
      <c r="K4" s="28">
        <v>0</v>
      </c>
      <c r="L4" s="29">
        <v>0</v>
      </c>
      <c r="M4" s="28">
        <v>0</v>
      </c>
      <c r="N4" s="31">
        <f>SUM(D4:H4)</f>
        <v>0</v>
      </c>
      <c r="R4" s="25"/>
      <c r="S4" s="26" t="s">
        <v>69</v>
      </c>
      <c r="T4" s="27"/>
      <c r="U4" s="28">
        <f>SUM('Parametre - Agendové IS'!I107:I116)</f>
        <v>0</v>
      </c>
      <c r="V4" s="28">
        <f>SUM('Parametre - Agendové IS'!L107:L116)</f>
        <v>0</v>
      </c>
      <c r="W4" s="28">
        <f>SUM('Parametre - Agendové IS'!O107:O116)</f>
        <v>0</v>
      </c>
      <c r="X4" s="29"/>
      <c r="Y4" s="30">
        <v>0</v>
      </c>
      <c r="Z4" s="28">
        <f>SUM('Parametre - Agendové IS'!N107:N116)</f>
        <v>0</v>
      </c>
      <c r="AA4" s="28">
        <f>SUM('Parametre - Agendové IS'!Q107:Q116)</f>
        <v>0</v>
      </c>
      <c r="AB4" s="28">
        <f>SUM('Parametre - Agendové IS'!T107:T116)</f>
        <v>0</v>
      </c>
      <c r="AC4" s="29">
        <v>0</v>
      </c>
      <c r="AD4" s="30">
        <v>0</v>
      </c>
      <c r="AE4" s="31">
        <v>0</v>
      </c>
    </row>
    <row r="5" spans="1:31" s="17" customFormat="1" ht="14.55" x14ac:dyDescent="0.35">
      <c r="A5" s="25"/>
      <c r="B5" s="26" t="s">
        <v>71</v>
      </c>
      <c r="C5" s="27"/>
      <c r="D5" s="28">
        <f t="shared" ref="D5:M5" si="0">SUM(D6:D8)</f>
        <v>80000</v>
      </c>
      <c r="E5" s="28">
        <f t="shared" si="0"/>
        <v>50000</v>
      </c>
      <c r="F5" s="28">
        <f t="shared" si="0"/>
        <v>0</v>
      </c>
      <c r="G5" s="29">
        <f t="shared" si="0"/>
        <v>35000</v>
      </c>
      <c r="H5" s="28">
        <f t="shared" si="0"/>
        <v>35000</v>
      </c>
      <c r="I5" s="28">
        <f t="shared" si="0"/>
        <v>130000</v>
      </c>
      <c r="J5" s="28">
        <f t="shared" si="0"/>
        <v>0</v>
      </c>
      <c r="K5" s="28">
        <f t="shared" si="0"/>
        <v>25000</v>
      </c>
      <c r="L5" s="29">
        <f t="shared" si="0"/>
        <v>356660</v>
      </c>
      <c r="M5" s="28">
        <f>SUM(M6:M8)+M13</f>
        <v>249000</v>
      </c>
      <c r="N5" s="31">
        <f t="shared" ref="N5:N11" si="1">SUM(D5:M5)</f>
        <v>960660</v>
      </c>
      <c r="R5" s="25"/>
      <c r="S5" s="26" t="s">
        <v>71</v>
      </c>
      <c r="T5" s="27"/>
      <c r="U5" s="28">
        <f t="shared" ref="U5:AD5" si="2">SUM(U6:U8)</f>
        <v>80000</v>
      </c>
      <c r="V5" s="28">
        <f t="shared" si="2"/>
        <v>50000</v>
      </c>
      <c r="W5" s="28">
        <f t="shared" si="2"/>
        <v>0</v>
      </c>
      <c r="X5" s="29">
        <f t="shared" si="2"/>
        <v>35000</v>
      </c>
      <c r="Y5" s="28">
        <f t="shared" si="2"/>
        <v>35000</v>
      </c>
      <c r="Z5" s="28">
        <f t="shared" si="2"/>
        <v>130000</v>
      </c>
      <c r="AA5" s="28">
        <f t="shared" si="2"/>
        <v>0</v>
      </c>
      <c r="AB5" s="28">
        <f t="shared" si="2"/>
        <v>25000</v>
      </c>
      <c r="AC5" s="29">
        <f t="shared" si="2"/>
        <v>356660</v>
      </c>
      <c r="AD5" s="28">
        <f>SUM(AD6:AD8)+AD13</f>
        <v>249000</v>
      </c>
      <c r="AE5" s="31">
        <f t="shared" ref="AE5:AE14" si="3">SUM(U5:AD5)</f>
        <v>960660</v>
      </c>
    </row>
    <row r="6" spans="1:31" s="17" customFormat="1" x14ac:dyDescent="0.3">
      <c r="A6" s="32"/>
      <c r="B6" s="33"/>
      <c r="C6" s="34" t="s">
        <v>401</v>
      </c>
      <c r="D6" s="654">
        <f>'TCO TO BE - SW'!F15+NPV(Faktory!$D$5,'TCO TO BE - SW'!F16:F24)</f>
        <v>80000</v>
      </c>
      <c r="E6" s="35">
        <f>'TCO TO BE - SW'!G15+NPV(Faktory!$D$5,'TCO TO BE - SW'!G16:G24)</f>
        <v>50000</v>
      </c>
      <c r="F6" s="35">
        <f>'TCO TO BE - SW'!H15+NPV(Faktory!$D$5,'TCO TO BE - SW'!H16:H24)</f>
        <v>0</v>
      </c>
      <c r="G6" s="35">
        <f>'TCO TO BE - SW'!I15+NPV(Faktory!$D$5,'TCO TO BE - SW'!I16:I24)</f>
        <v>15000</v>
      </c>
      <c r="H6" s="35">
        <f>'TCO TO BE - SW'!J15+NPV(Faktory!$D$5,'TCO TO BE - SW'!J16:J24)</f>
        <v>30000</v>
      </c>
      <c r="I6" s="656">
        <f>'TCO TO BE - SW'!K15+NPV(Faktory!$D$5,'TCO TO BE - SW'!K16:K24)</f>
        <v>105000</v>
      </c>
      <c r="J6" s="35">
        <f>'TCO TO BE - SW'!L15+NPV(Faktory!$D$5,'TCO TO BE - SW'!L16:L24)</f>
        <v>0</v>
      </c>
      <c r="K6" s="35">
        <f>'TCO TO BE - SW'!M15+NPV(Faktory!$D$5,'TCO TO BE - SW'!M16:M24)</f>
        <v>20000</v>
      </c>
      <c r="L6" s="35">
        <f>'TCO TO BE - SW'!N15+NPV(Faktory!$D$5,'TCO TO BE - SW'!N16:N24)</f>
        <v>288000</v>
      </c>
      <c r="M6" s="35">
        <f>'TCO TO BE - SW'!O15+NPV(Faktory!$D$5,'TCO TO BE - SW'!O16:O24)</f>
        <v>180000</v>
      </c>
      <c r="N6" s="36">
        <f t="shared" si="1"/>
        <v>768000</v>
      </c>
      <c r="R6" s="32"/>
      <c r="S6" s="33"/>
      <c r="T6" s="34" t="s">
        <v>401</v>
      </c>
      <c r="U6" s="35">
        <f>'TCO TO BE - SW'!F15</f>
        <v>80000</v>
      </c>
      <c r="V6" s="35">
        <f>'TCO TO BE - SW'!G15</f>
        <v>50000</v>
      </c>
      <c r="W6" s="35">
        <f>'TCO TO BE - SW'!H15</f>
        <v>0</v>
      </c>
      <c r="X6" s="35">
        <f>'TCO TO BE - SW'!I15</f>
        <v>15000</v>
      </c>
      <c r="Y6" s="35">
        <f>'TCO TO BE - SW'!J15</f>
        <v>30000</v>
      </c>
      <c r="Z6" s="35">
        <f>'TCO TO BE - SW'!K15</f>
        <v>105000</v>
      </c>
      <c r="AA6" s="35">
        <f>'TCO TO BE - SW'!L15</f>
        <v>0</v>
      </c>
      <c r="AB6" s="35">
        <f>'TCO TO BE - SW'!M15</f>
        <v>20000</v>
      </c>
      <c r="AC6" s="35">
        <f>'TCO TO BE - SW'!N15</f>
        <v>288000</v>
      </c>
      <c r="AD6" s="35">
        <f>'TCO TO BE - SW'!O15</f>
        <v>180000</v>
      </c>
      <c r="AE6" s="36">
        <f t="shared" si="3"/>
        <v>768000</v>
      </c>
    </row>
    <row r="7" spans="1:31" s="17" customFormat="1" ht="14.55" x14ac:dyDescent="0.35">
      <c r="A7" s="32"/>
      <c r="B7" s="33"/>
      <c r="C7" s="34" t="s">
        <v>73</v>
      </c>
      <c r="D7" s="35">
        <f>'TCO TO BE - SW'!F5+NPV(Faktory!$D$5,'TCO TO BE - SW'!F6:F14)</f>
        <v>0</v>
      </c>
      <c r="E7" s="35">
        <f>'TCO TO BE - SW'!G5+NPV(Faktory!$D$5,'TCO TO BE - SW'!G6:G14)</f>
        <v>0</v>
      </c>
      <c r="F7" s="35">
        <f>'TCO TO BE - SW'!H5+NPV(Faktory!$D$5,'TCO TO BE - SW'!H6:H14)</f>
        <v>0</v>
      </c>
      <c r="G7" s="35">
        <f>'TCO TO BE - SW'!I5+NPV(Faktory!$D$5,'TCO TO BE - SW'!I6:I14)</f>
        <v>20000</v>
      </c>
      <c r="H7" s="35">
        <f>'TCO TO BE - SW'!J5+NPV(Faktory!$D$5,'TCO TO BE - SW'!J6:J14)</f>
        <v>5000</v>
      </c>
      <c r="I7" s="35">
        <f>'TCO TO BE - SW'!K5+NPV(Faktory!$D$5,'TCO TO BE - SW'!K6:K14)</f>
        <v>25000</v>
      </c>
      <c r="J7" s="35">
        <f>'TCO TO BE - SW'!L5+NPV(Faktory!$D$5,'TCO TO BE - SW'!L6:L14)</f>
        <v>0</v>
      </c>
      <c r="K7" s="35">
        <f>'TCO TO BE - SW'!M5+NPV(Faktory!$D$5,'TCO TO BE - SW'!M6:M14)</f>
        <v>5000</v>
      </c>
      <c r="L7" s="35">
        <f>'TCO TO BE - SW'!N5+NPV(Faktory!$D$5,'TCO TO BE - SW'!N6:N14)</f>
        <v>68660</v>
      </c>
      <c r="M7" s="35">
        <f>'TCO TO BE - SW'!O5+NPV(Faktory!$D$5,'TCO TO BE - SW'!O6:O14)</f>
        <v>0</v>
      </c>
      <c r="N7" s="36">
        <f t="shared" si="1"/>
        <v>123660</v>
      </c>
      <c r="R7" s="32"/>
      <c r="S7" s="33"/>
      <c r="T7" s="34" t="s">
        <v>73</v>
      </c>
      <c r="U7" s="35">
        <f>'TCO TO BE - SW'!F5</f>
        <v>0</v>
      </c>
      <c r="V7" s="35">
        <f>'TCO TO BE - SW'!G5</f>
        <v>0</v>
      </c>
      <c r="W7" s="35">
        <f>'TCO TO BE - SW'!H15</f>
        <v>0</v>
      </c>
      <c r="X7" s="35">
        <f>'TCO TO BE - SW'!I5</f>
        <v>20000</v>
      </c>
      <c r="Y7" s="35">
        <f>'TCO TO BE - SW'!J5</f>
        <v>5000</v>
      </c>
      <c r="Z7" s="35">
        <f>'TCO TO BE - SW'!K5</f>
        <v>25000</v>
      </c>
      <c r="AA7" s="35">
        <f>'TCO TO BE - SW'!L5</f>
        <v>0</v>
      </c>
      <c r="AB7" s="35">
        <f>'TCO TO BE - SW'!M5</f>
        <v>5000</v>
      </c>
      <c r="AC7" s="35">
        <f>'TCO TO BE - SW'!N5</f>
        <v>68660</v>
      </c>
      <c r="AD7" s="35">
        <f>'TCO TO BE - SW'!O5</f>
        <v>0</v>
      </c>
      <c r="AE7" s="36">
        <f t="shared" si="3"/>
        <v>123660</v>
      </c>
    </row>
    <row r="8" spans="1:31" s="17" customFormat="1" ht="14.55" x14ac:dyDescent="0.35">
      <c r="A8" s="32"/>
      <c r="B8" s="33"/>
      <c r="C8" s="34" t="s">
        <v>74</v>
      </c>
      <c r="D8" s="35">
        <f>('TCO TO BE - HW'!F4+NPV(Faktory!$D$5,'TCO TO BE - HW'!F5:F13)+'TCO TO BE - HW'!F14+NPV(Faktory!$D$5,'TCO TO BE - HW'!F15:F23)+'TCO TO BE - HW'!F24+NPV(Faktory!$D$5,'TCO TO BE - HW'!F25:F33))</f>
        <v>0</v>
      </c>
      <c r="E8" s="35">
        <f>('TCO TO BE - HW'!G4+NPV(Faktory!$D$5,'TCO TO BE - HW'!G5:G13)+'TCO TO BE - HW'!G14+NPV(Faktory!$D$5,'TCO TO BE - HW'!G15:G23)+'TCO TO BE - HW'!G24+NPV(Faktory!$D$5,'TCO TO BE - HW'!G25:G33))</f>
        <v>0</v>
      </c>
      <c r="F8" s="35">
        <f>('TCO TO BE - HW'!H4+NPV(Faktory!$D$5,'TCO TO BE - HW'!H5:H13)+'TCO TO BE - HW'!H14+NPV(Faktory!$D$5,'TCO TO BE - HW'!H15:H23)+'TCO TO BE - HW'!H24+NPV(Faktory!$D$5,'TCO TO BE - HW'!H25:H33))</f>
        <v>0</v>
      </c>
      <c r="G8" s="35">
        <f>('TCO TO BE - HW'!I4+NPV(Faktory!$D$5,'TCO TO BE - HW'!I5:I13)+'TCO TO BE - HW'!I14+NPV(Faktory!$D$5,'TCO TO BE - HW'!I15:I23)+'TCO TO BE - HW'!I24+NPV(Faktory!$D$5,'TCO TO BE - HW'!I25:I33))</f>
        <v>0</v>
      </c>
      <c r="H8" s="35">
        <f>('TCO TO BE - HW'!J4+NPV(Faktory!$D$5,'TCO TO BE - HW'!J5:J13)+'TCO TO BE - HW'!J14+NPV(Faktory!$D$5,'TCO TO BE - HW'!J15:J23)+'TCO TO BE - HW'!J24+NPV(Faktory!$D$5,'TCO TO BE - HW'!J25:J33))</f>
        <v>0</v>
      </c>
      <c r="I8" s="35">
        <f>('TCO TO BE - HW'!K5+NPV(Faktory!$D$5,'TCO TO BE - HW'!K5:K13)+'TCO TO BE - HW'!K14+NPV(Faktory!$D$5,'TCO TO BE - HW'!K15:K23)+'TCO TO BE - HW'!K24+NPV(Faktory!$D$5,'TCO TO BE - HW'!K25:K33))</f>
        <v>0</v>
      </c>
      <c r="J8" s="35">
        <f>('TCO TO BE - HW'!L4+NPV(Faktory!$D$5,'TCO TO BE - HW'!L5:L13)+'TCO TO BE - HW'!L14+NPV(Faktory!$D$5,'TCO TO BE - HW'!L15:L23)+'TCO TO BE - HW'!L24+NPV(Faktory!$D$5,'TCO TO BE - HW'!L25:L33))</f>
        <v>0</v>
      </c>
      <c r="K8" s="35">
        <f>('TCO TO BE - HW'!M4+NPV(Faktory!$D$5,'TCO TO BE - HW'!M5:M13)+'TCO TO BE - HW'!M14+NPV(Faktory!$D$5,'TCO TO BE - HW'!M15:M23)+'TCO TO BE - HW'!M24+NPV(Faktory!$D$5,'TCO TO BE - HW'!M25:M33))</f>
        <v>0</v>
      </c>
      <c r="L8" s="35">
        <f>('TCO TO BE - HW'!N4+NPV(Faktory!$D$5,'TCO TO BE - HW'!N5:N13)+'TCO TO BE - HW'!N14+NPV(Faktory!$D$5,'TCO TO BE - HW'!N15:N23)+'TCO TO BE - HW'!N24+NPV(Faktory!$D$5,'TCO TO BE - HW'!N25:N33))</f>
        <v>0</v>
      </c>
      <c r="M8" s="35">
        <f>'TCO TO BE - HW'!K4+NPV(Faktory!$D$5,'TCO TO BE - HW'!K5:K13)</f>
        <v>60000</v>
      </c>
      <c r="N8" s="36">
        <f t="shared" si="1"/>
        <v>60000</v>
      </c>
      <c r="R8" s="32"/>
      <c r="S8" s="33"/>
      <c r="T8" s="34" t="s">
        <v>74</v>
      </c>
      <c r="U8" s="35">
        <f>'TCO TO BE - HW'!F3</f>
        <v>0</v>
      </c>
      <c r="V8" s="35">
        <f>'TCO TO BE - HW'!G3</f>
        <v>0</v>
      </c>
      <c r="W8" s="35">
        <f>'TCO TO BE - HW'!H3</f>
        <v>0</v>
      </c>
      <c r="X8" s="35">
        <f>'TCO TO BE - HW'!I3</f>
        <v>0</v>
      </c>
      <c r="Y8" s="37">
        <v>0</v>
      </c>
      <c r="Z8" s="35">
        <v>0</v>
      </c>
      <c r="AA8" s="35">
        <v>0</v>
      </c>
      <c r="AB8" s="35">
        <f>'TCO TO BE - HW'!M3</f>
        <v>0</v>
      </c>
      <c r="AC8" s="35">
        <f>'TCO TO BE - HW'!N3</f>
        <v>0</v>
      </c>
      <c r="AD8" s="37">
        <f>'TCO TO BE - HW'!K4</f>
        <v>60000</v>
      </c>
      <c r="AE8" s="36">
        <f t="shared" si="3"/>
        <v>60000</v>
      </c>
    </row>
    <row r="9" spans="1:31" s="17" customFormat="1" ht="14.55" x14ac:dyDescent="0.35">
      <c r="A9" s="25"/>
      <c r="B9" s="26" t="s">
        <v>75</v>
      </c>
      <c r="C9" s="27"/>
      <c r="D9" s="28">
        <f t="shared" ref="D9:M9" si="4">SUM(D10:D12)</f>
        <v>0</v>
      </c>
      <c r="E9" s="28">
        <f t="shared" si="4"/>
        <v>56862.57340515242</v>
      </c>
      <c r="F9" s="28">
        <f t="shared" si="4"/>
        <v>0</v>
      </c>
      <c r="G9" s="29">
        <f t="shared" si="4"/>
        <v>35539.108378220255</v>
      </c>
      <c r="H9" s="28">
        <f t="shared" si="4"/>
        <v>7107.8216756440524</v>
      </c>
      <c r="I9" s="28">
        <f t="shared" si="4"/>
        <v>85293.860107728615</v>
      </c>
      <c r="J9" s="28">
        <f t="shared" si="4"/>
        <v>0</v>
      </c>
      <c r="K9" s="28">
        <f t="shared" si="4"/>
        <v>35539.108378220255</v>
      </c>
      <c r="L9" s="29">
        <f t="shared" si="4"/>
        <v>222190.50558063306</v>
      </c>
      <c r="M9" s="28">
        <f t="shared" si="4"/>
        <v>67524.305918618484</v>
      </c>
      <c r="N9" s="31">
        <f t="shared" si="1"/>
        <v>510057.28344421717</v>
      </c>
      <c r="R9" s="25"/>
      <c r="S9" s="26" t="s">
        <v>75</v>
      </c>
      <c r="T9" s="27"/>
      <c r="U9" s="28">
        <f>SUM(U10:U12)</f>
        <v>0</v>
      </c>
      <c r="V9" s="28">
        <f>SUM(V10:V12)</f>
        <v>72000</v>
      </c>
      <c r="W9" s="28">
        <f>SUM(W10:W12)</f>
        <v>0</v>
      </c>
      <c r="X9" s="29">
        <f>SUM(X10:X12)</f>
        <v>45000</v>
      </c>
      <c r="Y9" s="28">
        <f>SUM(Y10+Y11)</f>
        <v>9000</v>
      </c>
      <c r="Z9" s="28">
        <f>SUM(Z10:Z12)</f>
        <v>108000</v>
      </c>
      <c r="AA9" s="28">
        <f>SUM(AA10:AA12)</f>
        <v>0</v>
      </c>
      <c r="AB9" s="28">
        <f>SUM(AB10:AB12)</f>
        <v>45000</v>
      </c>
      <c r="AC9" s="29">
        <f>SUM(AC10:AC12)</f>
        <v>281340</v>
      </c>
      <c r="AD9" s="28">
        <f>SUM(AD10+AD11)</f>
        <v>85500</v>
      </c>
      <c r="AE9" s="31">
        <f t="shared" si="3"/>
        <v>645840</v>
      </c>
    </row>
    <row r="10" spans="1:31" s="17" customFormat="1" x14ac:dyDescent="0.3">
      <c r="A10" s="32"/>
      <c r="B10" s="33"/>
      <c r="C10" s="34" t="s">
        <v>401</v>
      </c>
      <c r="D10" s="35">
        <f>'TCO TO BE - SW'!F58+NPV(Faktory!$D$5,'TCO TO BE - SW'!F59:F67)</f>
        <v>0</v>
      </c>
      <c r="E10" s="35">
        <f>'TCO TO BE - SW'!G58+NPV(Faktory!$D$5,'TCO TO BE - SW'!G59:G67)</f>
        <v>56862.57340515242</v>
      </c>
      <c r="F10" s="35">
        <f>'TCO TO BE - SW'!H58+NPV(Faktory!$D$5,'TCO TO BE - SW'!H59:H67)</f>
        <v>0</v>
      </c>
      <c r="G10" s="35">
        <f>'TCO TO BE - SW'!I58+NPV(Faktory!$D$5,'TCO TO BE - SW'!I59:I67)</f>
        <v>35539.108378220255</v>
      </c>
      <c r="H10" s="35">
        <f>'TCO TO BE - SW'!J58+NPV(Faktory!$D$5,'TCO TO BE - SW'!J59:J67)</f>
        <v>7107.8216756440524</v>
      </c>
      <c r="I10" s="35">
        <f>'TCO TO BE - SW'!K58+NPV(Faktory!$D$5,'TCO TO BE - SW'!K59:K67)</f>
        <v>85293.860107728615</v>
      </c>
      <c r="J10" s="35">
        <f>'TCO TO BE - SW'!L58+NPV(Faktory!$D$5,'TCO TO BE - SW'!L59:L67)</f>
        <v>0</v>
      </c>
      <c r="K10" s="35">
        <f>'TCO TO BE - SW'!M58+NPV(Faktory!$D$5,'TCO TO BE - SW'!M59:M67)</f>
        <v>35539.108378220255</v>
      </c>
      <c r="L10" s="35">
        <f>'TCO TO BE - SW'!N58+NPV(Faktory!$D$5,'TCO TO BE - SW'!N59:N67)</f>
        <v>174852.41322084368</v>
      </c>
      <c r="M10" s="35">
        <f>'TCO TO BE - SW'!O58+NPV(Faktory!$D$5,'TCO TO BE - SW'!O59:O67)+'TCO TO BE - SW'!O109+NPV(Faktory!$D$5,'TCO TO BE - SW'!O110:O118)</f>
        <v>67524.305918618484</v>
      </c>
      <c r="N10" s="36">
        <f t="shared" si="1"/>
        <v>462719.19108442776</v>
      </c>
      <c r="R10" s="32"/>
      <c r="S10" s="33"/>
      <c r="T10" s="34" t="s">
        <v>401</v>
      </c>
      <c r="U10" s="35">
        <f>'TCO TO BE - SW'!F69</f>
        <v>0</v>
      </c>
      <c r="V10" s="35">
        <f>'TCO TO BE - SW'!G59*9</f>
        <v>72000</v>
      </c>
      <c r="W10" s="35">
        <f>'TCO TO BE - SW'!H59</f>
        <v>0</v>
      </c>
      <c r="X10" s="35">
        <f>'TCO TO BE - SW'!I59*9</f>
        <v>45000</v>
      </c>
      <c r="Y10" s="35">
        <f>'TCO TO BE - SW'!J57</f>
        <v>9000</v>
      </c>
      <c r="Z10" s="35">
        <f>'TCO TO BE - SW'!K59*9</f>
        <v>108000</v>
      </c>
      <c r="AA10" s="35">
        <f>'TCO TO BE - SW'!L59</f>
        <v>0</v>
      </c>
      <c r="AB10" s="35">
        <f>'TCO TO BE - SW'!M59*9</f>
        <v>45000</v>
      </c>
      <c r="AC10" s="35">
        <f>'TCO TO BE - SW'!N59*9</f>
        <v>221400</v>
      </c>
      <c r="AD10" s="35">
        <f>'TCO TO BE - SW'!O59*9+'TCO TO BE - SW'!O110*9</f>
        <v>85500</v>
      </c>
      <c r="AE10" s="36">
        <f t="shared" si="3"/>
        <v>585900</v>
      </c>
    </row>
    <row r="11" spans="1:31" s="17" customFormat="1" ht="14.55" x14ac:dyDescent="0.35">
      <c r="A11" s="32"/>
      <c r="B11" s="33"/>
      <c r="C11" s="34" t="s">
        <v>73</v>
      </c>
      <c r="D11" s="35">
        <f>'TCO TO BE - SW'!F68+NPV(Faktory!$D$5,'TCO TO BE - SW'!F69:F77)</f>
        <v>0</v>
      </c>
      <c r="E11" s="35">
        <f>'TCO TO BE - SW'!G68+NPV(Faktory!$D$5,'TCO TO BE - SW'!G69:G77)</f>
        <v>0</v>
      </c>
      <c r="F11" s="35">
        <f>'TCO TO BE - SW'!H68+NPV(Faktory!$D$5,'TCO TO BE - SW'!H69:H77)</f>
        <v>0</v>
      </c>
      <c r="G11" s="35">
        <f>'TCO TO BE - SW'!I68+NPV(Faktory!$D$5,'TCO TO BE - SW'!I69:I77)</f>
        <v>0</v>
      </c>
      <c r="H11" s="649">
        <f>'TCO TO BE - SW'!J68+NPV(Faktory!$D$5,'TCO TO BE - SW'!J69:J77)</f>
        <v>0</v>
      </c>
      <c r="I11" s="35">
        <f>'TCO TO BE - SW'!K68+NPV(Faktory!$D$5,'TCO TO BE - SW'!K69:K77)</f>
        <v>0</v>
      </c>
      <c r="J11" s="35">
        <f>'TCO TO BE - SW'!L68+NPV(Faktory!$D$5,'TCO TO BE - SW'!L69:L77)</f>
        <v>0</v>
      </c>
      <c r="K11" s="35">
        <f>'TCO TO BE - SW'!M68+NPV(Faktory!$D$5,'TCO TO BE - SW'!M69:M77)</f>
        <v>0</v>
      </c>
      <c r="L11" s="35">
        <f>'TCO TO BE - SW'!N68+NPV(Faktory!$D$5,'TCO TO BE - SW'!N69:N77)</f>
        <v>47338.092359789378</v>
      </c>
      <c r="M11" s="35">
        <f>'TCO TO BE - SW'!O68+NPV(Faktory!$D$5,'TCO TO BE - SW'!O69:O77)</f>
        <v>0</v>
      </c>
      <c r="N11" s="36">
        <f t="shared" si="1"/>
        <v>47338.092359789378</v>
      </c>
      <c r="R11" s="32"/>
      <c r="S11" s="33"/>
      <c r="T11" s="34" t="s">
        <v>73</v>
      </c>
      <c r="U11" s="35">
        <f>'TCO TO BE - SW'!F69</f>
        <v>0</v>
      </c>
      <c r="V11" s="35">
        <f>'TCO TO BE - SW'!G69</f>
        <v>0</v>
      </c>
      <c r="W11" s="35">
        <f>'TCO TO BE - SW'!H69</f>
        <v>0</v>
      </c>
      <c r="X11" s="35">
        <f>'TCO TO BE - SW'!I69</f>
        <v>0</v>
      </c>
      <c r="Y11" s="35">
        <f>'TCO TO BE - SW'!J6*9</f>
        <v>0</v>
      </c>
      <c r="Z11" s="35">
        <f>'TCO TO BE - SW'!J69</f>
        <v>0</v>
      </c>
      <c r="AA11" s="35">
        <f>'TCO TO BE - SW'!L69</f>
        <v>0</v>
      </c>
      <c r="AB11" s="35">
        <f>'TCO TO BE - SW'!M69</f>
        <v>0</v>
      </c>
      <c r="AC11" s="35">
        <f>'TCO TO BE - SW'!N69*9</f>
        <v>59940</v>
      </c>
      <c r="AD11" s="35">
        <f>'TCO TO BE - SW'!O6*9</f>
        <v>0</v>
      </c>
      <c r="AE11" s="36">
        <f t="shared" si="3"/>
        <v>59940</v>
      </c>
    </row>
    <row r="12" spans="1:31" s="17" customFormat="1" ht="14.55" x14ac:dyDescent="0.35">
      <c r="A12" s="32"/>
      <c r="B12" s="33"/>
      <c r="C12" s="34" t="s">
        <v>74</v>
      </c>
      <c r="D12" s="35">
        <v>0</v>
      </c>
      <c r="E12" s="35">
        <v>0</v>
      </c>
      <c r="F12" s="35">
        <v>0</v>
      </c>
      <c r="G12" s="35">
        <v>0</v>
      </c>
      <c r="H12" s="37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6">
        <v>0</v>
      </c>
      <c r="O12" s="657"/>
      <c r="R12" s="32"/>
      <c r="S12" s="33"/>
      <c r="T12" s="34" t="s">
        <v>74</v>
      </c>
      <c r="U12" s="35">
        <f>'TCO TO BE - HW'!F34</f>
        <v>0</v>
      </c>
      <c r="V12" s="35">
        <f>'TCO TO BE - HW'!G34</f>
        <v>0</v>
      </c>
      <c r="W12" s="35">
        <f>'TCO TO BE - HW'!H34</f>
        <v>0</v>
      </c>
      <c r="X12" s="35">
        <f>'TCO TO BE - HW'!I34</f>
        <v>0</v>
      </c>
      <c r="Y12" s="37">
        <v>0</v>
      </c>
      <c r="Z12" s="35">
        <f>'TCO TO BE - HW'!K34</f>
        <v>0</v>
      </c>
      <c r="AA12" s="35">
        <f>'TCO TO BE - HW'!L34</f>
        <v>0</v>
      </c>
      <c r="AB12" s="35">
        <f>'TCO TO BE - HW'!M34</f>
        <v>0</v>
      </c>
      <c r="AC12" s="35">
        <f>'TCO TO BE - HW'!N34</f>
        <v>0</v>
      </c>
      <c r="AD12" s="37">
        <v>0</v>
      </c>
      <c r="AE12" s="36">
        <f t="shared" si="3"/>
        <v>0</v>
      </c>
    </row>
    <row r="13" spans="1:31" s="17" customFormat="1" ht="14.55" x14ac:dyDescent="0.35">
      <c r="A13" s="32"/>
      <c r="B13" s="26" t="s">
        <v>76</v>
      </c>
      <c r="C13" s="27"/>
      <c r="D13" s="38">
        <v>0</v>
      </c>
      <c r="E13" s="38">
        <v>0</v>
      </c>
      <c r="F13" s="38">
        <v>0</v>
      </c>
      <c r="G13" s="39">
        <v>0</v>
      </c>
      <c r="H13" s="38">
        <v>0</v>
      </c>
      <c r="I13" s="38">
        <v>0</v>
      </c>
      <c r="J13" s="38">
        <v>0</v>
      </c>
      <c r="K13" s="38">
        <v>0</v>
      </c>
      <c r="L13" s="39">
        <v>0</v>
      </c>
      <c r="M13" s="38">
        <f>'TCO TO BE - SW'!O130+NPV(Faktory!$D$5,'TCO TO BE - SW'!O131:O140)</f>
        <v>9000</v>
      </c>
      <c r="N13" s="31">
        <f>SUM(D13:M13)</f>
        <v>9000</v>
      </c>
      <c r="R13" s="32"/>
      <c r="S13" s="26" t="s">
        <v>76</v>
      </c>
      <c r="T13" s="27"/>
      <c r="U13" s="38">
        <v>0</v>
      </c>
      <c r="V13" s="38">
        <v>0</v>
      </c>
      <c r="W13" s="38">
        <v>0</v>
      </c>
      <c r="X13" s="39">
        <v>0</v>
      </c>
      <c r="Y13" s="38">
        <v>0</v>
      </c>
      <c r="Z13" s="38">
        <v>0</v>
      </c>
      <c r="AA13" s="38">
        <v>0</v>
      </c>
      <c r="AB13" s="38">
        <v>0</v>
      </c>
      <c r="AC13" s="39">
        <v>0</v>
      </c>
      <c r="AD13" s="38">
        <f>'TCO TO BE - SW'!O130</f>
        <v>9000</v>
      </c>
      <c r="AE13" s="31">
        <f t="shared" si="3"/>
        <v>9000</v>
      </c>
    </row>
    <row r="14" spans="1:31" s="17" customFormat="1" x14ac:dyDescent="0.3">
      <c r="A14" s="32"/>
      <c r="B14" s="26" t="s">
        <v>77</v>
      </c>
      <c r="C14" s="27"/>
      <c r="D14" s="38">
        <v>0</v>
      </c>
      <c r="E14" s="38">
        <v>0</v>
      </c>
      <c r="F14" s="38">
        <v>0</v>
      </c>
      <c r="G14" s="39">
        <v>0</v>
      </c>
      <c r="H14" s="38">
        <v>0</v>
      </c>
      <c r="I14" s="38">
        <v>0</v>
      </c>
      <c r="J14" s="38">
        <v>0</v>
      </c>
      <c r="K14" s="38">
        <v>0</v>
      </c>
      <c r="L14" s="39">
        <v>0</v>
      </c>
      <c r="M14" s="38">
        <v>0</v>
      </c>
      <c r="N14" s="31">
        <f>SUM(D14:M14)</f>
        <v>0</v>
      </c>
      <c r="R14" s="32"/>
      <c r="S14" s="26" t="s">
        <v>77</v>
      </c>
      <c r="T14" s="27"/>
      <c r="U14" s="38">
        <v>0</v>
      </c>
      <c r="V14" s="38">
        <v>0</v>
      </c>
      <c r="W14" s="38">
        <v>0</v>
      </c>
      <c r="X14" s="39">
        <v>0</v>
      </c>
      <c r="Y14" s="38">
        <v>0</v>
      </c>
      <c r="Z14" s="38">
        <v>0</v>
      </c>
      <c r="AA14" s="38">
        <v>0</v>
      </c>
      <c r="AB14" s="38">
        <v>0</v>
      </c>
      <c r="AC14" s="39">
        <v>0</v>
      </c>
      <c r="AD14" s="38">
        <v>0</v>
      </c>
      <c r="AE14" s="31">
        <f t="shared" si="3"/>
        <v>0</v>
      </c>
    </row>
    <row r="15" spans="1:31" s="17" customFormat="1" x14ac:dyDescent="0.3">
      <c r="A15" s="19" t="s">
        <v>11</v>
      </c>
      <c r="B15" s="20"/>
      <c r="C15" s="21"/>
      <c r="D15" s="40">
        <f>D16+D19</f>
        <v>0</v>
      </c>
      <c r="E15" s="40">
        <f>E16+E19</f>
        <v>0</v>
      </c>
      <c r="F15" s="40">
        <f>F16+F19</f>
        <v>0</v>
      </c>
      <c r="G15" s="41">
        <f>G16+G19</f>
        <v>0</v>
      </c>
      <c r="H15" s="42"/>
      <c r="I15" s="40">
        <f>I16+I19</f>
        <v>0</v>
      </c>
      <c r="J15" s="40">
        <f>J16+J19</f>
        <v>0</v>
      </c>
      <c r="K15" s="40">
        <f>K16+K19</f>
        <v>0</v>
      </c>
      <c r="L15" s="41">
        <f>L16+L19</f>
        <v>0</v>
      </c>
      <c r="M15" s="40">
        <f>M16+M19</f>
        <v>0</v>
      </c>
      <c r="N15" s="43">
        <f t="shared" ref="N15:N17" si="5">SUM(D15:G15)</f>
        <v>0</v>
      </c>
      <c r="R15" s="19" t="s">
        <v>11</v>
      </c>
      <c r="S15" s="20"/>
      <c r="T15" s="21"/>
      <c r="U15" s="42" t="s">
        <v>70</v>
      </c>
      <c r="V15" s="42" t="s">
        <v>70</v>
      </c>
      <c r="W15" s="42" t="s">
        <v>70</v>
      </c>
      <c r="X15" s="42" t="s">
        <v>70</v>
      </c>
      <c r="Y15" s="42" t="s">
        <v>70</v>
      </c>
      <c r="Z15" s="42" t="s">
        <v>70</v>
      </c>
      <c r="AA15" s="42" t="s">
        <v>70</v>
      </c>
      <c r="AB15" s="42" t="s">
        <v>70</v>
      </c>
      <c r="AC15" s="42" t="s">
        <v>70</v>
      </c>
      <c r="AD15" s="42" t="s">
        <v>70</v>
      </c>
      <c r="AE15" s="42" t="s">
        <v>70</v>
      </c>
    </row>
    <row r="16" spans="1:31" s="17" customFormat="1" x14ac:dyDescent="0.3">
      <c r="A16" s="25"/>
      <c r="B16" s="26" t="s">
        <v>78</v>
      </c>
      <c r="C16" s="27"/>
      <c r="D16" s="28">
        <f>D17+D18</f>
        <v>0</v>
      </c>
      <c r="E16" s="28">
        <f>E17+E18</f>
        <v>0</v>
      </c>
      <c r="F16" s="28">
        <f>F17+F18</f>
        <v>0</v>
      </c>
      <c r="G16" s="28">
        <f t="shared" ref="G16:H16" si="6">G17+G18</f>
        <v>0</v>
      </c>
      <c r="H16" s="28">
        <f t="shared" si="6"/>
        <v>0</v>
      </c>
      <c r="I16" s="28">
        <f>I17+I18</f>
        <v>0</v>
      </c>
      <c r="J16" s="28">
        <f>J17+J18</f>
        <v>0</v>
      </c>
      <c r="K16" s="28">
        <f>K17+K18</f>
        <v>0</v>
      </c>
      <c r="L16" s="28">
        <f>L17+L18</f>
        <v>0</v>
      </c>
      <c r="M16" s="28">
        <f>M17+M18</f>
        <v>0</v>
      </c>
      <c r="N16" s="31">
        <f t="shared" si="5"/>
        <v>0</v>
      </c>
      <c r="R16" s="25"/>
      <c r="S16" s="26" t="s">
        <v>78</v>
      </c>
      <c r="T16" s="27"/>
      <c r="U16" s="30" t="s">
        <v>70</v>
      </c>
      <c r="V16" s="30" t="s">
        <v>70</v>
      </c>
      <c r="W16" s="30" t="s">
        <v>70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 t="s">
        <v>70</v>
      </c>
      <c r="AD16" s="30" t="s">
        <v>70</v>
      </c>
      <c r="AE16" s="30" t="s">
        <v>70</v>
      </c>
    </row>
    <row r="17" spans="1:32" s="17" customFormat="1" x14ac:dyDescent="0.3">
      <c r="A17" s="32"/>
      <c r="B17" s="33"/>
      <c r="C17" s="34" t="s">
        <v>79</v>
      </c>
      <c r="D17" s="35">
        <f>'Parametre - Agendové IS'!I117+NPV(Faktory!$D$3,'Parametre - Agendové IS'!I118:I126)</f>
        <v>0</v>
      </c>
      <c r="E17" s="35">
        <f>'Parametre - Agendové IS'!L117+NPV(Faktory!$D$3,'Parametre - Agendové IS'!L118:L126)</f>
        <v>0</v>
      </c>
      <c r="F17" s="35">
        <f>'Parametre - Agendové IS'!O117+NPV(Faktory!$D$3,'Parametre - Agendové IS'!O118:O126)</f>
        <v>0</v>
      </c>
      <c r="G17" s="44">
        <v>0</v>
      </c>
      <c r="H17" s="37">
        <v>0</v>
      </c>
      <c r="I17" s="35">
        <f>'Parametre - Agendové IS'!N117+NPV(Faktory!$D$3,'Parametre - Agendové IS'!N118:N126)</f>
        <v>0</v>
      </c>
      <c r="J17" s="35">
        <f>'Parametre - Agendové IS'!Q117+NPV(Faktory!$D$3,'Parametre - Agendové IS'!Q118:Q126)</f>
        <v>0</v>
      </c>
      <c r="K17" s="35">
        <f>'Parametre - Agendové IS'!T117+NPV(Faktory!$D$3,'Parametre - Agendové IS'!T118:T126)</f>
        <v>0</v>
      </c>
      <c r="L17" s="44">
        <v>0</v>
      </c>
      <c r="M17" s="35">
        <f>'Parametre - Agendové IS'!V117+NPV(Faktory!$D$3,'Parametre - Agendové IS'!V118:V126)</f>
        <v>0</v>
      </c>
      <c r="N17" s="36">
        <f t="shared" si="5"/>
        <v>0</v>
      </c>
      <c r="R17" s="32"/>
      <c r="S17" s="33"/>
      <c r="T17" s="34" t="s">
        <v>79</v>
      </c>
      <c r="U17" s="37" t="s">
        <v>70</v>
      </c>
      <c r="V17" s="37" t="s">
        <v>70</v>
      </c>
      <c r="W17" s="37" t="s">
        <v>70</v>
      </c>
      <c r="X17" s="37" t="s">
        <v>70</v>
      </c>
      <c r="Y17" s="37" t="s">
        <v>70</v>
      </c>
      <c r="Z17" s="37" t="s">
        <v>70</v>
      </c>
      <c r="AA17" s="37" t="s">
        <v>70</v>
      </c>
      <c r="AB17" s="37" t="s">
        <v>70</v>
      </c>
      <c r="AC17" s="37" t="s">
        <v>70</v>
      </c>
      <c r="AD17" s="37" t="s">
        <v>70</v>
      </c>
      <c r="AE17" s="37" t="s">
        <v>70</v>
      </c>
    </row>
    <row r="18" spans="1:32" s="17" customFormat="1" x14ac:dyDescent="0.3">
      <c r="A18" s="32"/>
      <c r="B18" s="33"/>
      <c r="C18" s="34" t="s">
        <v>80</v>
      </c>
      <c r="D18" s="35">
        <v>0</v>
      </c>
      <c r="E18" s="35">
        <v>0</v>
      </c>
      <c r="F18" s="35">
        <v>0</v>
      </c>
      <c r="G18" s="44">
        <v>0</v>
      </c>
      <c r="H18" s="37">
        <v>0</v>
      </c>
      <c r="I18" s="35">
        <v>0</v>
      </c>
      <c r="J18" s="35">
        <v>0</v>
      </c>
      <c r="K18" s="35">
        <v>0</v>
      </c>
      <c r="L18" s="44">
        <v>0</v>
      </c>
      <c r="M18" s="35">
        <v>0</v>
      </c>
      <c r="N18" s="36">
        <f>'Prínosy - Agendové IS'!G15</f>
        <v>0</v>
      </c>
      <c r="O18" s="45"/>
      <c r="R18" s="32"/>
      <c r="S18" s="33"/>
      <c r="T18" s="34" t="s">
        <v>80</v>
      </c>
      <c r="U18" s="37" t="s">
        <v>70</v>
      </c>
      <c r="V18" s="37" t="s">
        <v>70</v>
      </c>
      <c r="W18" s="37" t="s">
        <v>70</v>
      </c>
      <c r="X18" s="37" t="s">
        <v>70</v>
      </c>
      <c r="Y18" s="37" t="s">
        <v>70</v>
      </c>
      <c r="Z18" s="37" t="s">
        <v>70</v>
      </c>
      <c r="AA18" s="37" t="s">
        <v>70</v>
      </c>
      <c r="AB18" s="37" t="s">
        <v>70</v>
      </c>
      <c r="AC18" s="37" t="s">
        <v>70</v>
      </c>
      <c r="AD18" s="37" t="s">
        <v>70</v>
      </c>
      <c r="AE18" s="37" t="s">
        <v>70</v>
      </c>
      <c r="AF18" s="45"/>
    </row>
    <row r="19" spans="1:32" s="17" customFormat="1" x14ac:dyDescent="0.3">
      <c r="A19" s="25"/>
      <c r="B19" s="26" t="s">
        <v>81</v>
      </c>
      <c r="C19" s="27"/>
      <c r="D19" s="28">
        <f t="shared" ref="D19:M19" si="7">D20+D21+D23</f>
        <v>0</v>
      </c>
      <c r="E19" s="28">
        <f t="shared" si="7"/>
        <v>0</v>
      </c>
      <c r="F19" s="28">
        <f t="shared" si="7"/>
        <v>0</v>
      </c>
      <c r="G19" s="29">
        <f t="shared" si="7"/>
        <v>0</v>
      </c>
      <c r="H19" s="29">
        <f t="shared" si="7"/>
        <v>0</v>
      </c>
      <c r="I19" s="28">
        <f t="shared" si="7"/>
        <v>0</v>
      </c>
      <c r="J19" s="28">
        <f t="shared" si="7"/>
        <v>0</v>
      </c>
      <c r="K19" s="28">
        <f t="shared" si="7"/>
        <v>0</v>
      </c>
      <c r="L19" s="29">
        <f t="shared" si="7"/>
        <v>0</v>
      </c>
      <c r="M19" s="28">
        <f t="shared" si="7"/>
        <v>0</v>
      </c>
      <c r="N19" s="31">
        <f>SUM(D19:G19)</f>
        <v>0</v>
      </c>
      <c r="R19" s="25"/>
      <c r="S19" s="26" t="s">
        <v>81</v>
      </c>
      <c r="T19" s="27"/>
      <c r="U19" s="30" t="s">
        <v>70</v>
      </c>
      <c r="V19" s="30" t="s">
        <v>70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 t="s">
        <v>70</v>
      </c>
      <c r="AD19" s="30" t="s">
        <v>70</v>
      </c>
      <c r="AE19" s="30" t="s">
        <v>70</v>
      </c>
    </row>
    <row r="20" spans="1:32" s="17" customFormat="1" x14ac:dyDescent="0.3">
      <c r="A20" s="32"/>
      <c r="B20" s="33"/>
      <c r="C20" s="34" t="s">
        <v>82</v>
      </c>
      <c r="D20" s="35">
        <f>'Parametre - Agendové IS'!I97+NPV(Faktory!$D$5,'Parametre - Agendové IS'!I98:I106)</f>
        <v>0</v>
      </c>
      <c r="E20" s="35">
        <f>'Parametre - Agendové IS'!L97+NPV(Faktory!$D$5,'Parametre - Agendové IS'!L98:L106)</f>
        <v>0</v>
      </c>
      <c r="F20" s="35">
        <f>'Parametre - Agendové IS'!O97+NPV(Faktory!$D$5,'Parametre - Agendové IS'!O98:O106)</f>
        <v>0</v>
      </c>
      <c r="G20" s="44">
        <v>0</v>
      </c>
      <c r="H20" s="37">
        <v>0</v>
      </c>
      <c r="I20" s="35">
        <f>'Parametre - Agendové IS'!N97+NPV(Faktory!$D$5,'Parametre - Agendové IS'!N98:N106)</f>
        <v>0</v>
      </c>
      <c r="J20" s="35">
        <f>'Parametre - Agendové IS'!Q97+NPV(Faktory!$D$5,'Parametre - Agendové IS'!Q98:Q106)</f>
        <v>0</v>
      </c>
      <c r="K20" s="35">
        <f>'Parametre - Agendové IS'!T97+NPV(Faktory!$D$5,'Parametre - Agendové IS'!T98:T106)</f>
        <v>0</v>
      </c>
      <c r="L20" s="44">
        <v>0</v>
      </c>
      <c r="M20" s="35">
        <f>'Parametre - Agendové IS'!V97+NPV(Faktory!$D$5,'Parametre - Agendové IS'!V98:V106)</f>
        <v>0</v>
      </c>
      <c r="N20" s="36">
        <f>SUM(D20:G20)</f>
        <v>0</v>
      </c>
      <c r="R20" s="32"/>
      <c r="S20" s="33"/>
      <c r="T20" s="34" t="s">
        <v>82</v>
      </c>
      <c r="U20" s="37" t="s">
        <v>70</v>
      </c>
      <c r="V20" s="37" t="s">
        <v>70</v>
      </c>
      <c r="W20" s="37" t="s">
        <v>70</v>
      </c>
      <c r="X20" s="37" t="s">
        <v>70</v>
      </c>
      <c r="Y20" s="37" t="s">
        <v>70</v>
      </c>
      <c r="Z20" s="37" t="s">
        <v>70</v>
      </c>
      <c r="AA20" s="37" t="s">
        <v>70</v>
      </c>
      <c r="AB20" s="37" t="s">
        <v>70</v>
      </c>
      <c r="AC20" s="37" t="s">
        <v>70</v>
      </c>
      <c r="AD20" s="37" t="s">
        <v>70</v>
      </c>
      <c r="AE20" s="37" t="s">
        <v>70</v>
      </c>
    </row>
    <row r="21" spans="1:32" s="17" customFormat="1" x14ac:dyDescent="0.3">
      <c r="A21" s="32"/>
      <c r="B21" s="33"/>
      <c r="C21" s="34" t="s">
        <v>83</v>
      </c>
      <c r="D21" s="35">
        <f>-('Parametre - Agendové IS'!I77+NPV(Faktory!$D$5,'Parametre - Agendové IS'!I78:I86))</f>
        <v>0</v>
      </c>
      <c r="E21" s="35">
        <f>-('Parametre - Agendové IS'!L77+NPV(Faktory!$D$5,'Parametre - Agendové IS'!L78:L86))</f>
        <v>0</v>
      </c>
      <c r="F21" s="35">
        <f>-('Parametre - Agendové IS'!O77+NPV(Faktory!$D$5,'Parametre - Agendové IS'!O78:O86))</f>
        <v>0</v>
      </c>
      <c r="G21" s="44">
        <v>0</v>
      </c>
      <c r="H21" s="37">
        <v>0</v>
      </c>
      <c r="I21" s="35">
        <f>-('Parametre - Agendové IS'!N77+NPV(Faktory!$D$5,'Parametre - Agendové IS'!N78:N86))</f>
        <v>0</v>
      </c>
      <c r="J21" s="35">
        <f>-('Parametre - Agendové IS'!Q77+NPV(Faktory!$D$5,'Parametre - Agendové IS'!Q78:Q86))</f>
        <v>0</v>
      </c>
      <c r="K21" s="35">
        <f>-('Parametre - Agendové IS'!T77+NPV(Faktory!$D$5,'Parametre - Agendové IS'!T78:T86))</f>
        <v>0</v>
      </c>
      <c r="L21" s="44">
        <v>0</v>
      </c>
      <c r="M21" s="35">
        <f>-('Parametre - Agendové IS'!V77+NPV(Faktory!$D$5,'Parametre - Agendové IS'!V78:V86))</f>
        <v>0</v>
      </c>
      <c r="N21" s="36">
        <f>SUM(D21:G21)</f>
        <v>0</v>
      </c>
      <c r="R21" s="32"/>
      <c r="S21" s="33"/>
      <c r="T21" s="34" t="s">
        <v>83</v>
      </c>
      <c r="U21" s="37" t="s">
        <v>70</v>
      </c>
      <c r="V21" s="37" t="s">
        <v>70</v>
      </c>
      <c r="W21" s="37" t="s">
        <v>70</v>
      </c>
      <c r="X21" s="37" t="s">
        <v>70</v>
      </c>
      <c r="Y21" s="37" t="s">
        <v>70</v>
      </c>
      <c r="Z21" s="37" t="s">
        <v>70</v>
      </c>
      <c r="AA21" s="37" t="s">
        <v>70</v>
      </c>
      <c r="AB21" s="37" t="s">
        <v>70</v>
      </c>
      <c r="AC21" s="37" t="s">
        <v>70</v>
      </c>
      <c r="AD21" s="37" t="s">
        <v>70</v>
      </c>
      <c r="AE21" s="37" t="s">
        <v>70</v>
      </c>
    </row>
    <row r="22" spans="1:32" s="17" customFormat="1" x14ac:dyDescent="0.3">
      <c r="A22" s="32"/>
      <c r="B22" s="33"/>
      <c r="C22" s="34" t="s">
        <v>84</v>
      </c>
      <c r="D22" s="37">
        <v>0</v>
      </c>
      <c r="E22" s="37">
        <v>0</v>
      </c>
      <c r="F22" s="37">
        <v>0</v>
      </c>
      <c r="G22" s="46">
        <v>0</v>
      </c>
      <c r="H22" s="37">
        <v>0</v>
      </c>
      <c r="I22" s="37">
        <v>0</v>
      </c>
      <c r="J22" s="37">
        <v>0</v>
      </c>
      <c r="K22" s="37">
        <v>0</v>
      </c>
      <c r="L22" s="46">
        <v>0</v>
      </c>
      <c r="M22" s="37">
        <v>0</v>
      </c>
      <c r="N22" s="47">
        <v>0</v>
      </c>
      <c r="R22" s="32"/>
      <c r="S22" s="33"/>
      <c r="T22" s="34" t="s">
        <v>84</v>
      </c>
      <c r="U22" s="37" t="s">
        <v>70</v>
      </c>
      <c r="V22" s="37" t="s">
        <v>70</v>
      </c>
      <c r="W22" s="37" t="s">
        <v>70</v>
      </c>
      <c r="X22" s="37" t="s">
        <v>70</v>
      </c>
      <c r="Y22" s="37" t="s">
        <v>70</v>
      </c>
      <c r="Z22" s="37" t="s">
        <v>70</v>
      </c>
      <c r="AA22" s="37" t="s">
        <v>70</v>
      </c>
      <c r="AB22" s="37" t="s">
        <v>70</v>
      </c>
      <c r="AC22" s="37" t="s">
        <v>70</v>
      </c>
      <c r="AD22" s="37" t="s">
        <v>70</v>
      </c>
      <c r="AE22" s="37" t="s">
        <v>70</v>
      </c>
    </row>
    <row r="23" spans="1:32" s="17" customFormat="1" ht="15" thickBot="1" x14ac:dyDescent="0.35">
      <c r="A23" s="48"/>
      <c r="B23" s="49"/>
      <c r="C23" s="50" t="s">
        <v>85</v>
      </c>
      <c r="D23" s="51">
        <f>'Parametre - Agendové IS'!I127+NPV(Faktory!$D$5,'Parametre - Agendové IS'!I128:I136)</f>
        <v>0</v>
      </c>
      <c r="E23" s="51">
        <f>'Parametre - Agendové IS'!L127+NPV(Faktory!$D$5,'Parametre - Agendové IS'!L128:L136)</f>
        <v>0</v>
      </c>
      <c r="F23" s="51">
        <f>'Parametre - Agendové IS'!O127+NPV(Faktory!$D$5,'Parametre - Agendové IS'!O128:O136)</f>
        <v>0</v>
      </c>
      <c r="G23" s="52">
        <v>0</v>
      </c>
      <c r="H23" s="53">
        <v>0</v>
      </c>
      <c r="I23" s="51">
        <f>'Parametre - Agendové IS'!N127+NPV(Faktory!$D$5,'Parametre - Agendové IS'!N128:N136)</f>
        <v>0</v>
      </c>
      <c r="J23" s="51">
        <f>'Parametre - Agendové IS'!Q127+NPV(Faktory!$D$5,'Parametre - Agendové IS'!Q128:Q136)</f>
        <v>0</v>
      </c>
      <c r="K23" s="51">
        <f>'Parametre - Agendové IS'!T127+NPV(Faktory!$D$5,'Parametre - Agendové IS'!T128:T136)</f>
        <v>0</v>
      </c>
      <c r="L23" s="52">
        <v>0</v>
      </c>
      <c r="M23" s="51">
        <f>'Parametre - Agendové IS'!V127+NPV(Faktory!$D$5,'Parametre - Agendové IS'!V128:V136)</f>
        <v>0</v>
      </c>
      <c r="N23" s="54">
        <f>SUM(D23:G23)</f>
        <v>0</v>
      </c>
      <c r="R23" s="32"/>
      <c r="S23" s="33"/>
      <c r="T23" s="34" t="s">
        <v>85</v>
      </c>
      <c r="U23" s="53" t="s">
        <v>70</v>
      </c>
      <c r="V23" s="53" t="s">
        <v>70</v>
      </c>
      <c r="W23" s="53" t="s">
        <v>70</v>
      </c>
      <c r="X23" s="53" t="s">
        <v>70</v>
      </c>
      <c r="Y23" s="53" t="s">
        <v>70</v>
      </c>
      <c r="Z23" s="53" t="s">
        <v>70</v>
      </c>
      <c r="AA23" s="53" t="s">
        <v>70</v>
      </c>
      <c r="AB23" s="53" t="s">
        <v>70</v>
      </c>
      <c r="AC23" s="53" t="s">
        <v>70</v>
      </c>
      <c r="AD23" s="53" t="s">
        <v>70</v>
      </c>
      <c r="AE23" s="53" t="s">
        <v>70</v>
      </c>
    </row>
    <row r="24" spans="1:32" s="17" customFormat="1" x14ac:dyDescent="0.3">
      <c r="A24" s="55"/>
      <c r="B24" s="26" t="s">
        <v>86</v>
      </c>
      <c r="C24" s="27"/>
      <c r="D24" s="56"/>
      <c r="E24" s="57"/>
      <c r="F24" s="57"/>
      <c r="G24" s="57"/>
      <c r="H24" s="58"/>
      <c r="I24" s="56"/>
      <c r="J24" s="57"/>
      <c r="K24" s="57"/>
      <c r="L24" s="57"/>
      <c r="M24" s="57"/>
      <c r="N24" s="59"/>
      <c r="R24" s="55"/>
      <c r="S24" s="26" t="s">
        <v>86</v>
      </c>
      <c r="T24" s="27"/>
      <c r="U24" s="56"/>
      <c r="V24" s="57"/>
      <c r="W24" s="57"/>
      <c r="X24" s="57"/>
      <c r="Y24" s="58"/>
      <c r="Z24" s="56"/>
      <c r="AA24" s="57"/>
      <c r="AB24" s="57"/>
      <c r="AC24" s="57"/>
      <c r="AD24" s="58"/>
      <c r="AE24" s="59"/>
    </row>
    <row r="25" spans="1:32" s="17" customFormat="1" ht="28.95" customHeight="1" x14ac:dyDescent="0.3">
      <c r="A25" s="60"/>
      <c r="B25" s="61"/>
      <c r="C25" s="695" t="s">
        <v>420</v>
      </c>
      <c r="D25" s="695"/>
      <c r="E25" s="695"/>
      <c r="F25" s="695"/>
      <c r="G25" s="695"/>
      <c r="H25" s="695"/>
      <c r="I25" s="695"/>
      <c r="J25" s="695"/>
      <c r="K25" s="695"/>
      <c r="L25" s="695"/>
      <c r="M25" s="695"/>
      <c r="N25" s="695"/>
      <c r="R25" s="60"/>
      <c r="S25" s="61"/>
      <c r="T25" s="695" t="s">
        <v>420</v>
      </c>
      <c r="U25" s="695"/>
      <c r="V25" s="695"/>
      <c r="W25" s="695"/>
      <c r="X25" s="695"/>
      <c r="Y25" s="695"/>
      <c r="Z25" s="695"/>
      <c r="AA25" s="695"/>
      <c r="AB25" s="695"/>
      <c r="AC25" s="695"/>
      <c r="AD25" s="695"/>
      <c r="AE25" s="695"/>
    </row>
    <row r="26" spans="1:32" s="17" customFormat="1" x14ac:dyDescent="0.3">
      <c r="A26" s="60"/>
      <c r="B26" s="61"/>
      <c r="C26" s="696" t="s">
        <v>416</v>
      </c>
      <c r="D26" s="696"/>
      <c r="E26" s="696"/>
      <c r="F26" s="696"/>
      <c r="G26" s="696"/>
      <c r="H26" s="696"/>
      <c r="I26" s="696"/>
      <c r="J26" s="696"/>
      <c r="K26" s="696"/>
      <c r="L26" s="696"/>
      <c r="M26" s="696"/>
      <c r="N26" s="696"/>
      <c r="R26" s="60"/>
      <c r="S26" s="61"/>
      <c r="T26" s="696" t="s">
        <v>416</v>
      </c>
      <c r="U26" s="696"/>
      <c r="V26" s="696"/>
      <c r="W26" s="696"/>
      <c r="X26" s="696"/>
      <c r="Y26" s="696"/>
      <c r="Z26" s="696"/>
      <c r="AA26" s="696"/>
      <c r="AB26" s="696"/>
      <c r="AC26" s="696"/>
      <c r="AD26" s="696"/>
      <c r="AE26" s="696"/>
    </row>
    <row r="27" spans="1:32" s="17" customFormat="1" x14ac:dyDescent="0.3">
      <c r="A27" s="60"/>
      <c r="B27" s="61"/>
      <c r="C27" s="696" t="s">
        <v>417</v>
      </c>
      <c r="D27" s="696"/>
      <c r="E27" s="696"/>
      <c r="F27" s="696"/>
      <c r="G27" s="696"/>
      <c r="H27" s="696"/>
      <c r="I27" s="696"/>
      <c r="J27" s="696"/>
      <c r="K27" s="696"/>
      <c r="L27" s="696"/>
      <c r="M27" s="696"/>
      <c r="N27" s="696"/>
      <c r="R27" s="60"/>
      <c r="S27" s="61"/>
      <c r="T27" s="696" t="s">
        <v>417</v>
      </c>
      <c r="U27" s="696"/>
      <c r="V27" s="696"/>
      <c r="W27" s="696"/>
      <c r="X27" s="696"/>
      <c r="Y27" s="696"/>
      <c r="Z27" s="696"/>
      <c r="AA27" s="696"/>
      <c r="AB27" s="696"/>
      <c r="AC27" s="696"/>
      <c r="AD27" s="696"/>
      <c r="AE27" s="696"/>
    </row>
    <row r="28" spans="1:32" s="17" customFormat="1" x14ac:dyDescent="0.3">
      <c r="A28" s="60"/>
      <c r="B28" s="61"/>
      <c r="C28" s="696" t="s">
        <v>418</v>
      </c>
      <c r="D28" s="696"/>
      <c r="E28" s="696"/>
      <c r="F28" s="696"/>
      <c r="G28" s="696"/>
      <c r="H28" s="696"/>
      <c r="I28" s="696"/>
      <c r="J28" s="696"/>
      <c r="K28" s="696"/>
      <c r="L28" s="696"/>
      <c r="M28" s="696"/>
      <c r="N28" s="696"/>
      <c r="R28" s="60"/>
      <c r="S28" s="61"/>
      <c r="T28" s="696" t="s">
        <v>418</v>
      </c>
      <c r="U28" s="696"/>
      <c r="V28" s="696"/>
      <c r="W28" s="696"/>
      <c r="X28" s="696"/>
      <c r="Y28" s="696"/>
      <c r="Z28" s="696"/>
      <c r="AA28" s="696"/>
      <c r="AB28" s="696"/>
      <c r="AC28" s="696"/>
      <c r="AD28" s="696"/>
      <c r="AE28" s="696"/>
    </row>
    <row r="31" spans="1:32" ht="14.55" x14ac:dyDescent="0.35">
      <c r="C31" s="694"/>
      <c r="D31" s="694"/>
      <c r="E31" s="694"/>
      <c r="F31" s="694"/>
      <c r="G31" s="694"/>
      <c r="H31" s="694"/>
      <c r="I31" s="694"/>
      <c r="J31" s="694"/>
      <c r="K31" s="694"/>
      <c r="L31" s="694"/>
      <c r="M31" s="694"/>
      <c r="N31" s="694"/>
    </row>
    <row r="32" spans="1:32" ht="14.55" x14ac:dyDescent="0.35">
      <c r="C32" s="655"/>
    </row>
  </sheetData>
  <mergeCells count="13">
    <mergeCell ref="A1:C1"/>
    <mergeCell ref="R1:T1"/>
    <mergeCell ref="A2:C2"/>
    <mergeCell ref="R2:T2"/>
    <mergeCell ref="C31:N31"/>
    <mergeCell ref="C25:N25"/>
    <mergeCell ref="C26:N26"/>
    <mergeCell ref="C27:N27"/>
    <mergeCell ref="C28:N28"/>
    <mergeCell ref="T25:AE25"/>
    <mergeCell ref="T26:AE26"/>
    <mergeCell ref="T27:AE27"/>
    <mergeCell ref="T28:AE28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2"/>
  <sheetViews>
    <sheetView workbookViewId="0">
      <selection activeCell="J17" sqref="J17"/>
    </sheetView>
  </sheetViews>
  <sheetFormatPr defaultRowHeight="14.4" x14ac:dyDescent="0.3"/>
  <cols>
    <col min="3" max="4" width="11.88671875" bestFit="1" customWidth="1"/>
    <col min="6" max="7" width="11.88671875" bestFit="1" customWidth="1"/>
    <col min="9" max="9" width="11.88671875" bestFit="1" customWidth="1"/>
    <col min="10" max="10" width="15.5546875" bestFit="1" customWidth="1"/>
    <col min="11" max="11" width="16.88671875" bestFit="1" customWidth="1"/>
    <col min="12" max="12" width="1.77734375" bestFit="1" customWidth="1"/>
  </cols>
  <sheetData>
    <row r="1" spans="1:12" ht="15" thickBot="1" x14ac:dyDescent="0.35">
      <c r="A1" s="62"/>
      <c r="B1" s="699" t="s">
        <v>88</v>
      </c>
      <c r="C1" s="700"/>
      <c r="D1" s="700"/>
      <c r="E1" s="700"/>
      <c r="F1" s="700"/>
      <c r="G1" s="701"/>
      <c r="H1" s="702" t="s">
        <v>89</v>
      </c>
      <c r="I1" s="703"/>
      <c r="J1" s="703"/>
      <c r="K1" s="703"/>
      <c r="L1" s="704"/>
    </row>
    <row r="2" spans="1:12" ht="28.8" x14ac:dyDescent="0.3">
      <c r="A2" s="63"/>
      <c r="B2" s="702" t="s">
        <v>90</v>
      </c>
      <c r="C2" s="703"/>
      <c r="D2" s="704"/>
      <c r="E2" s="702" t="s">
        <v>91</v>
      </c>
      <c r="F2" s="703"/>
      <c r="G2" s="704"/>
      <c r="H2" s="64" t="s">
        <v>92</v>
      </c>
      <c r="I2" s="65" t="s">
        <v>93</v>
      </c>
      <c r="J2" s="66" t="s">
        <v>94</v>
      </c>
      <c r="K2" s="705" t="s">
        <v>95</v>
      </c>
      <c r="L2" s="706"/>
    </row>
    <row r="3" spans="1:12" ht="15" thickBot="1" x14ac:dyDescent="0.4">
      <c r="A3" s="67" t="s">
        <v>96</v>
      </c>
      <c r="B3" s="68" t="s">
        <v>97</v>
      </c>
      <c r="C3" s="69" t="s">
        <v>98</v>
      </c>
      <c r="D3" s="70" t="s">
        <v>99</v>
      </c>
      <c r="E3" s="68" t="s">
        <v>97</v>
      </c>
      <c r="F3" s="69" t="s">
        <v>98</v>
      </c>
      <c r="G3" s="70" t="s">
        <v>99</v>
      </c>
      <c r="H3" s="71"/>
      <c r="I3" s="72"/>
      <c r="J3" s="73"/>
      <c r="K3" s="697"/>
      <c r="L3" s="698"/>
    </row>
    <row r="4" spans="1:12" ht="14.55" x14ac:dyDescent="0.35">
      <c r="A4" s="74" t="s">
        <v>100</v>
      </c>
      <c r="B4" s="75">
        <f>'Prínosy - Agendové IS'!Q4-'Výdavky - Agendové IS'!T4</f>
        <v>0</v>
      </c>
      <c r="C4" s="76">
        <f>'Prínosy - Agendové IS'!R4-'Výdavky - Agendové IS'!U4</f>
        <v>-960660</v>
      </c>
      <c r="D4" s="77">
        <f>C4-B4</f>
        <v>-960660</v>
      </c>
      <c r="E4" s="75">
        <f>'Prínosy - Agendové IS'!T4-('Výdavky - Agendové IS'!T4/1.2)</f>
        <v>0</v>
      </c>
      <c r="F4" s="75">
        <f>'Prínosy - Agendové IS'!U4-('Výdavky - Agendové IS'!U4/1.2)</f>
        <v>-800550</v>
      </c>
      <c r="G4" s="77">
        <f t="shared" ref="G4:G13" si="0">F4-E4</f>
        <v>-800550</v>
      </c>
      <c r="H4" s="78">
        <v>0</v>
      </c>
      <c r="I4" s="79">
        <f>D4*(1/(1+Faktory!$D$3)^H4)</f>
        <v>-960660</v>
      </c>
      <c r="J4" s="80">
        <f>G4*(1/(1+Faktory!$D$5)^H4)</f>
        <v>-800550</v>
      </c>
      <c r="K4" s="81">
        <f>J4</f>
        <v>-800550</v>
      </c>
      <c r="L4" s="82" t="str">
        <f>IF(K4&gt;0,"Rok návratu investície","&lt;")</f>
        <v>&lt;</v>
      </c>
    </row>
    <row r="5" spans="1:12" ht="14.55" x14ac:dyDescent="0.35">
      <c r="A5" s="83" t="s">
        <v>101</v>
      </c>
      <c r="B5" s="75">
        <f>'Prínosy - Agendové IS'!Q5-'Výdavky - Agendové IS'!T5</f>
        <v>0</v>
      </c>
      <c r="C5" s="76">
        <f>'Prínosy - Agendové IS'!R5-'Výdavky - Agendové IS'!U5</f>
        <v>-71760</v>
      </c>
      <c r="D5" s="84">
        <f t="shared" ref="D5:D13" si="1">C5-B5</f>
        <v>-71760</v>
      </c>
      <c r="E5" s="75">
        <f>'Prínosy - Agendové IS'!T5-('Výdavky - Agendové IS'!T5/1.2)</f>
        <v>0</v>
      </c>
      <c r="F5" s="75">
        <f>'Prínosy - Agendové IS'!U5-('Výdavky - Agendové IS'!U5/1.2)</f>
        <v>-59800</v>
      </c>
      <c r="G5" s="84">
        <f t="shared" si="0"/>
        <v>-59800</v>
      </c>
      <c r="H5" s="78">
        <v>1</v>
      </c>
      <c r="I5" s="85">
        <f>D5*(1/(1+Faktory!$D$3)^H5)</f>
        <v>-69000</v>
      </c>
      <c r="J5" s="86">
        <f>G5*(1/(1+Faktory!$D$5)^H5)</f>
        <v>-56952.380952380947</v>
      </c>
      <c r="K5" s="81">
        <f>J5+K4</f>
        <v>-857502.38095238095</v>
      </c>
      <c r="L5" s="82" t="str">
        <f>IF(L4="&lt;",IF(K5&gt;0,"Rok návratu investície","&lt;"),"&gt;")</f>
        <v>&lt;</v>
      </c>
    </row>
    <row r="6" spans="1:12" ht="14.55" x14ac:dyDescent="0.35">
      <c r="A6" s="83" t="s">
        <v>102</v>
      </c>
      <c r="B6" s="75">
        <f>'Prínosy - Agendové IS'!Q6-'Výdavky - Agendové IS'!T6</f>
        <v>0</v>
      </c>
      <c r="C6" s="76">
        <f>'Prínosy - Agendové IS'!R6-'Výdavky - Agendové IS'!U6</f>
        <v>-71760</v>
      </c>
      <c r="D6" s="84">
        <f t="shared" si="1"/>
        <v>-71760</v>
      </c>
      <c r="E6" s="75">
        <f>'Prínosy - Agendové IS'!T6-('Výdavky - Agendové IS'!T6/1.2)</f>
        <v>0</v>
      </c>
      <c r="F6" s="75">
        <f>'Prínosy - Agendové IS'!U6-('Výdavky - Agendové IS'!U6/1.2)</f>
        <v>-59800</v>
      </c>
      <c r="G6" s="84">
        <f t="shared" si="0"/>
        <v>-59800</v>
      </c>
      <c r="H6" s="78">
        <v>2</v>
      </c>
      <c r="I6" s="85">
        <f>D6*(1/(1+Faktory!$D$3)^H6)</f>
        <v>-66346.153846153844</v>
      </c>
      <c r="J6" s="86">
        <f>G6*(1/(1+Faktory!$D$5)^H6)</f>
        <v>-54240.362811791376</v>
      </c>
      <c r="K6" s="81">
        <f t="shared" ref="K6:K13" si="2">J6+K5</f>
        <v>-911742.74376417231</v>
      </c>
      <c r="L6" s="82" t="str">
        <f t="shared" ref="L6:L13" si="3">IF(L5="&lt;",IF(K6&gt;0,"Rok návratu investície","&lt;"),"&gt;")</f>
        <v>&lt;</v>
      </c>
    </row>
    <row r="7" spans="1:12" ht="14.55" x14ac:dyDescent="0.35">
      <c r="A7" s="83" t="s">
        <v>103</v>
      </c>
      <c r="B7" s="75">
        <f>'Prínosy - Agendové IS'!Q7-'Výdavky - Agendové IS'!T7</f>
        <v>0</v>
      </c>
      <c r="C7" s="76">
        <f>'Prínosy - Agendové IS'!R7-'Výdavky - Agendové IS'!U7</f>
        <v>-71760</v>
      </c>
      <c r="D7" s="84">
        <f t="shared" si="1"/>
        <v>-71760</v>
      </c>
      <c r="E7" s="75">
        <f>'Prínosy - Agendové IS'!T7-('Výdavky - Agendové IS'!T7/1.2)</f>
        <v>0</v>
      </c>
      <c r="F7" s="75">
        <f>'Prínosy - Agendové IS'!U7-('Výdavky - Agendové IS'!U7/1.2)</f>
        <v>-59800</v>
      </c>
      <c r="G7" s="84">
        <f t="shared" si="0"/>
        <v>-59800</v>
      </c>
      <c r="H7" s="78">
        <v>3</v>
      </c>
      <c r="I7" s="85">
        <f>D7*(1/(1+Faktory!$D$3)^H7)</f>
        <v>-63794.378698224849</v>
      </c>
      <c r="J7" s="86">
        <f>G7*(1/(1+Faktory!$D$5)^H7)</f>
        <v>-51657.488392182262</v>
      </c>
      <c r="K7" s="81">
        <f t="shared" si="2"/>
        <v>-963400.23215635458</v>
      </c>
      <c r="L7" s="82" t="str">
        <f t="shared" si="3"/>
        <v>&lt;</v>
      </c>
    </row>
    <row r="8" spans="1:12" ht="14.55" x14ac:dyDescent="0.35">
      <c r="A8" s="83" t="s">
        <v>104</v>
      </c>
      <c r="B8" s="75">
        <f>'Prínosy - Agendové IS'!Q8-'Výdavky - Agendové IS'!T8</f>
        <v>0</v>
      </c>
      <c r="C8" s="76">
        <f>'Prínosy - Agendové IS'!R8-'Výdavky - Agendové IS'!U8</f>
        <v>-71760</v>
      </c>
      <c r="D8" s="84">
        <f t="shared" si="1"/>
        <v>-71760</v>
      </c>
      <c r="E8" s="75">
        <f>'Prínosy - Agendové IS'!T8-('Výdavky - Agendové IS'!T8/1.2)</f>
        <v>0</v>
      </c>
      <c r="F8" s="75">
        <f>'Prínosy - Agendové IS'!U8-('Výdavky - Agendové IS'!U8/1.2)</f>
        <v>-59800</v>
      </c>
      <c r="G8" s="84">
        <f t="shared" si="0"/>
        <v>-59800</v>
      </c>
      <c r="H8" s="78">
        <v>4</v>
      </c>
      <c r="I8" s="85">
        <f>D8*(1/(1+Faktory!$D$3)^H8)</f>
        <v>-61340.748748293117</v>
      </c>
      <c r="J8" s="86">
        <f>G8*(1/(1+Faktory!$D$5)^H8)</f>
        <v>-49197.607992554542</v>
      </c>
      <c r="K8" s="81">
        <f t="shared" si="2"/>
        <v>-1012597.8401489091</v>
      </c>
      <c r="L8" s="82" t="str">
        <f t="shared" si="3"/>
        <v>&lt;</v>
      </c>
    </row>
    <row r="9" spans="1:12" ht="14.55" x14ac:dyDescent="0.35">
      <c r="A9" s="83" t="s">
        <v>105</v>
      </c>
      <c r="B9" s="75">
        <f>'Prínosy - Agendové IS'!Q9-'Výdavky - Agendové IS'!T9</f>
        <v>0</v>
      </c>
      <c r="C9" s="76">
        <f>'Prínosy - Agendové IS'!R9-'Výdavky - Agendové IS'!U9</f>
        <v>-71760</v>
      </c>
      <c r="D9" s="84">
        <f t="shared" si="1"/>
        <v>-71760</v>
      </c>
      <c r="E9" s="75">
        <f>'Prínosy - Agendové IS'!T9-('Výdavky - Agendové IS'!T9/1.2)</f>
        <v>0</v>
      </c>
      <c r="F9" s="75">
        <f>'Prínosy - Agendové IS'!U9-('Výdavky - Agendové IS'!U9/1.2)</f>
        <v>-59800</v>
      </c>
      <c r="G9" s="84">
        <f t="shared" si="0"/>
        <v>-59800</v>
      </c>
      <c r="H9" s="78">
        <v>5</v>
      </c>
      <c r="I9" s="85">
        <f>D9*(1/(1+Faktory!$D$3)^H9)</f>
        <v>-58981.489181051067</v>
      </c>
      <c r="J9" s="86">
        <f>G9*(1/(1+Faktory!$D$5)^H9)</f>
        <v>-46854.864754813847</v>
      </c>
      <c r="K9" s="81">
        <f t="shared" si="2"/>
        <v>-1059452.704903723</v>
      </c>
      <c r="L9" s="82" t="str">
        <f t="shared" si="3"/>
        <v>&lt;</v>
      </c>
    </row>
    <row r="10" spans="1:12" ht="14.55" x14ac:dyDescent="0.35">
      <c r="A10" s="83" t="s">
        <v>106</v>
      </c>
      <c r="B10" s="75">
        <f>'Prínosy - Agendové IS'!Q10-'Výdavky - Agendové IS'!T10</f>
        <v>0</v>
      </c>
      <c r="C10" s="76">
        <f>'Prínosy - Agendové IS'!R10-'Výdavky - Agendové IS'!U10</f>
        <v>-71760</v>
      </c>
      <c r="D10" s="84">
        <f t="shared" si="1"/>
        <v>-71760</v>
      </c>
      <c r="E10" s="75">
        <f>'Prínosy - Agendové IS'!T10-('Výdavky - Agendové IS'!T10/1.2)</f>
        <v>0</v>
      </c>
      <c r="F10" s="75">
        <f>'Prínosy - Agendové IS'!U10-('Výdavky - Agendové IS'!U10/1.2)</f>
        <v>-59800</v>
      </c>
      <c r="G10" s="84">
        <f t="shared" si="0"/>
        <v>-59800</v>
      </c>
      <c r="H10" s="78">
        <v>6</v>
      </c>
      <c r="I10" s="85">
        <f>D10*(1/(1+Faktory!$D$3)^H10)</f>
        <v>-56712.970366395253</v>
      </c>
      <c r="J10" s="86">
        <f>G10*(1/(1+Faktory!$D$5)^H10)</f>
        <v>-44623.680718870331</v>
      </c>
      <c r="K10" s="81">
        <f t="shared" si="2"/>
        <v>-1104076.3856225933</v>
      </c>
      <c r="L10" s="82" t="str">
        <f t="shared" si="3"/>
        <v>&lt;</v>
      </c>
    </row>
    <row r="11" spans="1:12" ht="14.55" x14ac:dyDescent="0.35">
      <c r="A11" s="83" t="s">
        <v>107</v>
      </c>
      <c r="B11" s="75">
        <f>'Prínosy - Agendové IS'!Q11-'Výdavky - Agendové IS'!T11</f>
        <v>0</v>
      </c>
      <c r="C11" s="76">
        <f>'Prínosy - Agendové IS'!R11-'Výdavky - Agendové IS'!U11</f>
        <v>-71760</v>
      </c>
      <c r="D11" s="84">
        <f t="shared" si="1"/>
        <v>-71760</v>
      </c>
      <c r="E11" s="75">
        <f>'Prínosy - Agendové IS'!T11-('Výdavky - Agendové IS'!T11/1.2)</f>
        <v>0</v>
      </c>
      <c r="F11" s="75">
        <f>'Prínosy - Agendové IS'!U11-('Výdavky - Agendové IS'!U11/1.2)</f>
        <v>-59800</v>
      </c>
      <c r="G11" s="84">
        <f t="shared" si="0"/>
        <v>-59800</v>
      </c>
      <c r="H11" s="78">
        <v>7</v>
      </c>
      <c r="I11" s="85">
        <f>D11*(1/(1+Faktory!$D$3)^H11)</f>
        <v>-54531.702275380063</v>
      </c>
      <c r="J11" s="86">
        <f>G11*(1/(1+Faktory!$D$5)^H11)</f>
        <v>-42498.743541781267</v>
      </c>
      <c r="K11" s="81">
        <f t="shared" si="2"/>
        <v>-1146575.1291643747</v>
      </c>
      <c r="L11" s="82" t="str">
        <f t="shared" si="3"/>
        <v>&lt;</v>
      </c>
    </row>
    <row r="12" spans="1:12" ht="14.55" x14ac:dyDescent="0.35">
      <c r="A12" s="83" t="s">
        <v>108</v>
      </c>
      <c r="B12" s="75">
        <f>'Prínosy - Agendové IS'!Q12-'Výdavky - Agendové IS'!T12</f>
        <v>0</v>
      </c>
      <c r="C12" s="76">
        <f>'Prínosy - Agendové IS'!R12-'Výdavky - Agendové IS'!U12</f>
        <v>-71760</v>
      </c>
      <c r="D12" s="84">
        <f t="shared" si="1"/>
        <v>-71760</v>
      </c>
      <c r="E12" s="75">
        <f>'Prínosy - Agendové IS'!T12-('Výdavky - Agendové IS'!T12/1.2)</f>
        <v>0</v>
      </c>
      <c r="F12" s="75">
        <f>'Prínosy - Agendové IS'!U12-('Výdavky - Agendové IS'!U12/1.2)</f>
        <v>-59800</v>
      </c>
      <c r="G12" s="84">
        <f t="shared" si="0"/>
        <v>-59800</v>
      </c>
      <c r="H12" s="78">
        <v>8</v>
      </c>
      <c r="I12" s="85">
        <f>D12*(1/(1+Faktory!$D$3)^H12)</f>
        <v>-52434.329110942359</v>
      </c>
      <c r="J12" s="86">
        <f>G12*(1/(1+Faktory!$D$5)^H12)</f>
        <v>-40474.993849315499</v>
      </c>
      <c r="K12" s="81">
        <f t="shared" si="2"/>
        <v>-1187050.1230136901</v>
      </c>
      <c r="L12" s="82" t="str">
        <f t="shared" si="3"/>
        <v>&lt;</v>
      </c>
    </row>
    <row r="13" spans="1:12" ht="15" thickBot="1" x14ac:dyDescent="0.4">
      <c r="A13" s="83" t="s">
        <v>109</v>
      </c>
      <c r="B13" s="87">
        <f>'Prínosy - Agendové IS'!Q13-'Výdavky - Agendové IS'!T13</f>
        <v>0</v>
      </c>
      <c r="C13" s="88">
        <f>'Prínosy - Agendové IS'!R13-'Výdavky - Agendové IS'!U13</f>
        <v>-71760</v>
      </c>
      <c r="D13" s="89">
        <f t="shared" si="1"/>
        <v>-71760</v>
      </c>
      <c r="E13" s="75">
        <f>'Prínosy - Agendové IS'!T13-('Výdavky - Agendové IS'!T13/1.2)</f>
        <v>0</v>
      </c>
      <c r="F13" s="75">
        <f>'Prínosy - Agendové IS'!U13-('Výdavky - Agendové IS'!U13/1.2)</f>
        <v>-59800</v>
      </c>
      <c r="G13" s="89">
        <f t="shared" si="0"/>
        <v>-59800</v>
      </c>
      <c r="H13" s="78">
        <v>9</v>
      </c>
      <c r="I13" s="90">
        <f>D13*(1/(1+Faktory!$D$3)^H13)</f>
        <v>-50417.62414513687</v>
      </c>
      <c r="J13" s="91">
        <f>G13*(1/(1+Faktory!$D$5)^H13)</f>
        <v>-38547.613189824275</v>
      </c>
      <c r="K13" s="81">
        <f t="shared" si="2"/>
        <v>-1225597.7362035145</v>
      </c>
      <c r="L13" s="82" t="str">
        <f t="shared" si="3"/>
        <v>&lt;</v>
      </c>
    </row>
    <row r="14" spans="1:12" ht="15" thickBot="1" x14ac:dyDescent="0.4">
      <c r="A14" s="92" t="s">
        <v>110</v>
      </c>
      <c r="B14" s="93">
        <f t="shared" ref="B14:G14" si="4">SUM(B4:B13)</f>
        <v>0</v>
      </c>
      <c r="C14" s="94">
        <f t="shared" si="4"/>
        <v>-1606500</v>
      </c>
      <c r="D14" s="94">
        <f t="shared" si="4"/>
        <v>-1606500</v>
      </c>
      <c r="E14" s="94">
        <f t="shared" si="4"/>
        <v>0</v>
      </c>
      <c r="F14" s="94">
        <f t="shared" si="4"/>
        <v>-1338750</v>
      </c>
      <c r="G14" s="95">
        <f t="shared" si="4"/>
        <v>-1338750</v>
      </c>
      <c r="H14" s="96" t="s">
        <v>110</v>
      </c>
      <c r="I14" s="97">
        <f>SUM(I4:I13)</f>
        <v>-1494219.3963715774</v>
      </c>
      <c r="J14" s="98">
        <f>SUM(J4:J13)</f>
        <v>-1225597.7362035145</v>
      </c>
      <c r="K14" s="99"/>
      <c r="L14" s="99"/>
    </row>
    <row r="16" spans="1:12" ht="15" thickBot="1" x14ac:dyDescent="0.35">
      <c r="H16" s="100" t="s">
        <v>111</v>
      </c>
      <c r="J16" s="101" t="s">
        <v>112</v>
      </c>
      <c r="K16" s="101" t="s">
        <v>113</v>
      </c>
    </row>
    <row r="17" spans="5:11" s="102" customFormat="1" ht="21" thickBot="1" x14ac:dyDescent="0.3">
      <c r="H17" s="103" t="s">
        <v>114</v>
      </c>
      <c r="I17" s="104" t="s">
        <v>115</v>
      </c>
      <c r="J17" s="105">
        <f>'Prínosy - Agendové IS'!V15/('Výdavky - Agendové IS'!V15/1.2)</f>
        <v>0</v>
      </c>
      <c r="K17" s="106">
        <v>1</v>
      </c>
    </row>
    <row r="18" spans="5:11" s="102" customFormat="1" ht="41.4" thickBot="1" x14ac:dyDescent="0.3">
      <c r="H18" s="107" t="s">
        <v>116</v>
      </c>
      <c r="I18" s="104" t="s">
        <v>117</v>
      </c>
      <c r="J18" s="108" t="s">
        <v>118</v>
      </c>
      <c r="K18" s="109" t="s">
        <v>119</v>
      </c>
    </row>
    <row r="19" spans="5:11" s="102" customFormat="1" ht="41.4" thickBot="1" x14ac:dyDescent="0.3">
      <c r="E19" s="110"/>
      <c r="H19" s="107" t="s">
        <v>120</v>
      </c>
      <c r="I19" s="104" t="s">
        <v>121</v>
      </c>
      <c r="J19" s="108" t="e">
        <f>IRR($G$4:$G$13,0.01)</f>
        <v>#NUM!</v>
      </c>
      <c r="K19" s="109">
        <v>0.05</v>
      </c>
    </row>
    <row r="20" spans="5:11" ht="15" thickBot="1" x14ac:dyDescent="0.4">
      <c r="H20" s="111"/>
      <c r="I20" s="112"/>
      <c r="J20" s="111"/>
      <c r="K20" s="113"/>
    </row>
    <row r="21" spans="5:11" s="102" customFormat="1" ht="31.2" thickBot="1" x14ac:dyDescent="0.3">
      <c r="H21" s="107" t="s">
        <v>122</v>
      </c>
      <c r="I21" s="104" t="s">
        <v>123</v>
      </c>
      <c r="J21" s="114">
        <f>I14</f>
        <v>-1494219.3963715774</v>
      </c>
      <c r="K21" s="115" t="s">
        <v>119</v>
      </c>
    </row>
    <row r="22" spans="5:11" s="102" customFormat="1" ht="31.2" thickBot="1" x14ac:dyDescent="0.3">
      <c r="H22" s="107" t="s">
        <v>124</v>
      </c>
      <c r="I22" s="104" t="s">
        <v>125</v>
      </c>
      <c r="J22" s="114">
        <f>J14</f>
        <v>-1225597.7362035145</v>
      </c>
      <c r="K22" s="115">
        <v>0</v>
      </c>
    </row>
  </sheetData>
  <mergeCells count="6">
    <mergeCell ref="K3:L3"/>
    <mergeCell ref="B1:G1"/>
    <mergeCell ref="H1:L1"/>
    <mergeCell ref="B2:D2"/>
    <mergeCell ref="E2:G2"/>
    <mergeCell ref="K2:L2"/>
  </mergeCells>
  <conditionalFormatting sqref="L4:L13">
    <cfRule type="cellIs" dxfId="0" priority="1" stopIfTrue="1" operator="equal">
      <formula>"Rok návratu investície"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topLeftCell="A31" workbookViewId="0">
      <selection activeCell="F21" sqref="F21"/>
    </sheetView>
  </sheetViews>
  <sheetFormatPr defaultRowHeight="14.4" x14ac:dyDescent="0.3"/>
  <sheetData>
    <row r="1" spans="1:18" ht="14.55" x14ac:dyDescent="0.35">
      <c r="A1" s="116"/>
      <c r="B1" s="116"/>
      <c r="C1" s="116"/>
      <c r="D1" s="116"/>
      <c r="E1" s="116"/>
      <c r="F1" s="116"/>
    </row>
    <row r="2" spans="1:18" ht="14.55" x14ac:dyDescent="0.35">
      <c r="A2" s="117" t="s">
        <v>114</v>
      </c>
      <c r="B2" s="118">
        <f>#REF!</f>
        <v>0</v>
      </c>
      <c r="C2" s="116"/>
      <c r="D2" s="116"/>
      <c r="E2" s="116"/>
      <c r="F2" s="116"/>
    </row>
    <row r="3" spans="1:18" ht="14.55" x14ac:dyDescent="0.35">
      <c r="A3" s="116"/>
      <c r="B3" s="116"/>
      <c r="C3" s="116"/>
      <c r="D3" s="116"/>
      <c r="E3" s="116"/>
      <c r="F3" s="116"/>
    </row>
    <row r="4" spans="1:18" ht="14.55" x14ac:dyDescent="0.35">
      <c r="A4" s="119"/>
      <c r="B4" s="116"/>
      <c r="C4" s="116"/>
      <c r="D4" s="116"/>
      <c r="E4" s="116"/>
      <c r="F4" s="116"/>
    </row>
    <row r="5" spans="1:18" ht="43.5" customHeight="1" x14ac:dyDescent="0.3">
      <c r="A5" s="119"/>
      <c r="B5" s="715" t="s">
        <v>126</v>
      </c>
      <c r="C5" s="716"/>
      <c r="D5" s="120"/>
      <c r="E5" s="715" t="s">
        <v>127</v>
      </c>
      <c r="F5" s="716"/>
      <c r="H5" s="707" t="s">
        <v>128</v>
      </c>
      <c r="I5" s="708"/>
      <c r="J5" s="116"/>
      <c r="K5" s="715" t="s">
        <v>129</v>
      </c>
      <c r="L5" s="716"/>
      <c r="N5" s="707" t="s">
        <v>130</v>
      </c>
      <c r="O5" s="708"/>
      <c r="Q5" s="707" t="s">
        <v>131</v>
      </c>
      <c r="R5" s="708"/>
    </row>
    <row r="6" spans="1:18" ht="14.55" x14ac:dyDescent="0.35">
      <c r="A6" s="119"/>
      <c r="B6" s="121" t="s">
        <v>132</v>
      </c>
      <c r="C6" s="122" t="s">
        <v>114</v>
      </c>
      <c r="D6" s="123"/>
      <c r="E6" s="121" t="s">
        <v>132</v>
      </c>
      <c r="F6" s="122" t="s">
        <v>114</v>
      </c>
      <c r="H6" s="121" t="s">
        <v>132</v>
      </c>
      <c r="I6" s="122" t="s">
        <v>114</v>
      </c>
      <c r="J6" s="116"/>
      <c r="K6" s="121" t="s">
        <v>132</v>
      </c>
      <c r="L6" s="122" t="s">
        <v>114</v>
      </c>
      <c r="N6" s="124" t="s">
        <v>132</v>
      </c>
      <c r="O6" s="125" t="s">
        <v>114</v>
      </c>
      <c r="Q6" s="124" t="s">
        <v>132</v>
      </c>
      <c r="R6" s="125" t="s">
        <v>114</v>
      </c>
    </row>
    <row r="7" spans="1:18" ht="15" customHeight="1" x14ac:dyDescent="0.35">
      <c r="A7" s="119"/>
      <c r="B7" s="126">
        <v>0</v>
      </c>
      <c r="C7" s="127">
        <f>B2</f>
        <v>0</v>
      </c>
      <c r="D7" s="128"/>
      <c r="E7" s="126">
        <v>0</v>
      </c>
      <c r="F7" s="127">
        <f>B2</f>
        <v>0</v>
      </c>
      <c r="H7" s="126">
        <v>0</v>
      </c>
      <c r="I7" s="127">
        <f>B2</f>
        <v>0</v>
      </c>
      <c r="J7" s="116"/>
      <c r="K7" s="126">
        <v>0</v>
      </c>
      <c r="L7" s="127">
        <f>B2</f>
        <v>0</v>
      </c>
      <c r="N7" s="129">
        <v>0</v>
      </c>
      <c r="O7" s="130">
        <f>B2</f>
        <v>0</v>
      </c>
      <c r="Q7" s="129">
        <v>0</v>
      </c>
      <c r="R7" s="130">
        <f>B2</f>
        <v>0</v>
      </c>
    </row>
    <row r="8" spans="1:18" ht="14.55" x14ac:dyDescent="0.35">
      <c r="A8" s="119"/>
      <c r="B8" s="126">
        <v>0.1</v>
      </c>
      <c r="C8" s="131">
        <v>0</v>
      </c>
      <c r="D8" s="132"/>
      <c r="E8" s="126">
        <v>0.1</v>
      </c>
      <c r="F8" s="131">
        <v>0</v>
      </c>
      <c r="H8" s="126">
        <v>-0.1</v>
      </c>
      <c r="I8" s="131">
        <v>0</v>
      </c>
      <c r="J8" s="116"/>
      <c r="K8" s="126">
        <v>-0.1</v>
      </c>
      <c r="L8" s="131">
        <v>0</v>
      </c>
      <c r="N8" s="129">
        <v>-0.1</v>
      </c>
      <c r="O8" s="133">
        <v>0</v>
      </c>
      <c r="Q8" s="129">
        <v>-0.1</v>
      </c>
      <c r="R8" s="133">
        <v>0</v>
      </c>
    </row>
    <row r="9" spans="1:18" ht="14.55" x14ac:dyDescent="0.35">
      <c r="A9" s="134"/>
      <c r="B9" s="126">
        <v>0.2</v>
      </c>
      <c r="C9" s="131">
        <v>0</v>
      </c>
      <c r="D9" s="132"/>
      <c r="E9" s="126">
        <v>0.2</v>
      </c>
      <c r="F9" s="131">
        <v>0</v>
      </c>
      <c r="H9" s="126">
        <v>-0.2</v>
      </c>
      <c r="I9" s="131">
        <v>0</v>
      </c>
      <c r="J9" s="116"/>
      <c r="K9" s="126">
        <v>-0.2</v>
      </c>
      <c r="L9" s="131">
        <v>0</v>
      </c>
      <c r="N9" s="129">
        <v>-0.2</v>
      </c>
      <c r="O9" s="133">
        <v>0</v>
      </c>
      <c r="Q9" s="129">
        <v>-0.2</v>
      </c>
      <c r="R9" s="133">
        <v>0</v>
      </c>
    </row>
    <row r="10" spans="1:18" ht="14.55" x14ac:dyDescent="0.35">
      <c r="A10" s="134"/>
      <c r="B10" s="126">
        <v>0.3</v>
      </c>
      <c r="C10" s="131">
        <v>0</v>
      </c>
      <c r="D10" s="132"/>
      <c r="E10" s="126">
        <v>0.3</v>
      </c>
      <c r="F10" s="131">
        <v>0</v>
      </c>
      <c r="H10" s="126">
        <v>-0.3</v>
      </c>
      <c r="I10" s="131">
        <v>0</v>
      </c>
      <c r="J10" s="116"/>
      <c r="K10" s="126">
        <v>-0.3</v>
      </c>
      <c r="L10" s="131">
        <v>0</v>
      </c>
      <c r="N10" s="129">
        <v>-0.3</v>
      </c>
      <c r="O10" s="133">
        <v>0</v>
      </c>
      <c r="Q10" s="129">
        <v>-0.3</v>
      </c>
      <c r="R10" s="133">
        <v>0</v>
      </c>
    </row>
    <row r="11" spans="1:18" ht="14.55" x14ac:dyDescent="0.35">
      <c r="A11" s="134"/>
      <c r="B11" s="126">
        <v>0.4</v>
      </c>
      <c r="C11" s="131">
        <v>0</v>
      </c>
      <c r="D11" s="132"/>
      <c r="E11" s="126">
        <v>0.4</v>
      </c>
      <c r="F11" s="131">
        <v>0</v>
      </c>
      <c r="H11" s="126">
        <v>-0.4</v>
      </c>
      <c r="I11" s="131">
        <v>0</v>
      </c>
      <c r="J11" s="116"/>
      <c r="K11" s="126">
        <v>-0.4</v>
      </c>
      <c r="L11" s="131">
        <v>0</v>
      </c>
      <c r="N11" s="129">
        <v>-0.4</v>
      </c>
      <c r="O11" s="133">
        <v>0</v>
      </c>
      <c r="Q11" s="129">
        <v>-0.4</v>
      </c>
      <c r="R11" s="133">
        <v>0</v>
      </c>
    </row>
    <row r="12" spans="1:18" ht="14.55" x14ac:dyDescent="0.35">
      <c r="A12" s="134"/>
      <c r="B12" s="126">
        <v>0.5</v>
      </c>
      <c r="C12" s="131">
        <v>0</v>
      </c>
      <c r="D12" s="132"/>
      <c r="E12" s="126">
        <v>0.5</v>
      </c>
      <c r="F12" s="131">
        <v>0</v>
      </c>
      <c r="H12" s="126">
        <v>-0.5</v>
      </c>
      <c r="I12" s="131">
        <v>0</v>
      </c>
      <c r="J12" s="116"/>
      <c r="K12" s="126">
        <v>-0.5</v>
      </c>
      <c r="L12" s="131">
        <v>0</v>
      </c>
      <c r="N12" s="129">
        <v>-0.5</v>
      </c>
      <c r="O12" s="133">
        <v>0</v>
      </c>
      <c r="Q12" s="129">
        <v>-0.5</v>
      </c>
      <c r="R12" s="133">
        <v>0</v>
      </c>
    </row>
    <row r="13" spans="1:18" ht="14.55" x14ac:dyDescent="0.35">
      <c r="A13" s="134"/>
      <c r="B13" s="126">
        <v>0.6</v>
      </c>
      <c r="C13" s="131">
        <v>0</v>
      </c>
      <c r="D13" s="132"/>
      <c r="E13" s="126">
        <v>0.6</v>
      </c>
      <c r="F13" s="131">
        <v>0</v>
      </c>
      <c r="H13" s="126">
        <v>-0.6</v>
      </c>
      <c r="I13" s="131">
        <v>0</v>
      </c>
      <c r="J13" s="116"/>
      <c r="K13" s="126">
        <v>-0.6</v>
      </c>
      <c r="L13" s="131">
        <v>0</v>
      </c>
      <c r="N13" s="129">
        <v>-0.6</v>
      </c>
      <c r="O13" s="133">
        <v>0</v>
      </c>
      <c r="Q13" s="129">
        <v>-0.6</v>
      </c>
      <c r="R13" s="133">
        <v>0</v>
      </c>
    </row>
    <row r="14" spans="1:18" ht="14.55" x14ac:dyDescent="0.35">
      <c r="A14" s="135"/>
      <c r="B14" s="126">
        <v>0.7</v>
      </c>
      <c r="C14" s="131">
        <v>0</v>
      </c>
      <c r="D14" s="132"/>
      <c r="E14" s="126">
        <v>0.7</v>
      </c>
      <c r="F14" s="131">
        <v>0</v>
      </c>
      <c r="H14" s="126">
        <v>-0.7</v>
      </c>
      <c r="I14" s="131">
        <v>0</v>
      </c>
      <c r="J14" s="116"/>
      <c r="K14" s="126">
        <v>-0.7</v>
      </c>
      <c r="L14" s="131">
        <v>0</v>
      </c>
      <c r="N14" s="129">
        <v>-0.7</v>
      </c>
      <c r="O14" s="133">
        <v>0</v>
      </c>
      <c r="Q14" s="129">
        <v>-0.7</v>
      </c>
      <c r="R14" s="133">
        <v>0</v>
      </c>
    </row>
    <row r="15" spans="1:18" ht="14.55" x14ac:dyDescent="0.35">
      <c r="A15" s="135"/>
      <c r="B15" s="126">
        <v>0.8</v>
      </c>
      <c r="C15" s="131">
        <v>0</v>
      </c>
      <c r="D15" s="132"/>
      <c r="E15" s="126">
        <v>0.8</v>
      </c>
      <c r="F15" s="131">
        <v>0</v>
      </c>
      <c r="H15" s="126">
        <v>-0.8</v>
      </c>
      <c r="I15" s="131">
        <v>0</v>
      </c>
      <c r="J15" s="116"/>
      <c r="K15" s="126">
        <v>-0.8</v>
      </c>
      <c r="L15" s="131">
        <v>0</v>
      </c>
      <c r="N15" s="129">
        <v>-0.8</v>
      </c>
      <c r="O15" s="133">
        <v>0</v>
      </c>
      <c r="Q15" s="129">
        <v>-0.8</v>
      </c>
      <c r="R15" s="133">
        <v>0</v>
      </c>
    </row>
    <row r="16" spans="1:18" ht="14.55" x14ac:dyDescent="0.35">
      <c r="A16" s="135"/>
      <c r="B16" s="126">
        <v>0.9</v>
      </c>
      <c r="C16" s="131">
        <v>0</v>
      </c>
      <c r="D16" s="132"/>
      <c r="E16" s="126">
        <v>0.9</v>
      </c>
      <c r="F16" s="131">
        <v>0</v>
      </c>
      <c r="H16" s="126">
        <v>-0.9</v>
      </c>
      <c r="I16" s="131">
        <v>0</v>
      </c>
      <c r="J16" s="116"/>
      <c r="K16" s="126">
        <v>-0.9</v>
      </c>
      <c r="L16" s="131">
        <v>0</v>
      </c>
      <c r="N16" s="129">
        <v>-0.9</v>
      </c>
      <c r="O16" s="133">
        <v>0</v>
      </c>
      <c r="Q16" s="129">
        <v>-0.9</v>
      </c>
      <c r="R16" s="133">
        <v>0</v>
      </c>
    </row>
    <row r="17" spans="1:18" ht="14.55" x14ac:dyDescent="0.35">
      <c r="A17" s="135"/>
      <c r="B17" s="136">
        <v>1</v>
      </c>
      <c r="C17" s="137">
        <v>0</v>
      </c>
      <c r="D17" s="132"/>
      <c r="E17" s="136">
        <v>1</v>
      </c>
      <c r="F17" s="137">
        <v>0</v>
      </c>
      <c r="H17" s="136">
        <v>-1</v>
      </c>
      <c r="I17" s="137">
        <v>0</v>
      </c>
      <c r="J17" s="116"/>
      <c r="K17" s="136">
        <v>-1</v>
      </c>
      <c r="L17" s="137">
        <v>0</v>
      </c>
      <c r="N17" s="138">
        <v>-1</v>
      </c>
      <c r="O17" s="139">
        <v>0</v>
      </c>
      <c r="Q17" s="138">
        <v>-1</v>
      </c>
      <c r="R17" s="139">
        <v>0</v>
      </c>
    </row>
    <row r="18" spans="1:18" ht="14.55" x14ac:dyDescent="0.35">
      <c r="A18" s="134"/>
      <c r="B18" s="119"/>
      <c r="C18" s="119"/>
      <c r="D18" s="119"/>
      <c r="E18" s="119"/>
      <c r="F18" s="119"/>
      <c r="N18" s="140"/>
    </row>
    <row r="19" spans="1:18" ht="14.55" x14ac:dyDescent="0.35">
      <c r="A19" s="134"/>
      <c r="B19" s="119"/>
      <c r="C19" s="119"/>
      <c r="D19" s="119"/>
      <c r="E19" s="119"/>
      <c r="F19" s="119"/>
    </row>
    <row r="20" spans="1:18" ht="14.55" x14ac:dyDescent="0.35">
      <c r="A20" s="119"/>
      <c r="B20" s="119"/>
      <c r="C20" s="119"/>
      <c r="D20" s="119"/>
      <c r="E20" s="119"/>
      <c r="F20" s="119"/>
    </row>
    <row r="21" spans="1:18" ht="14.55" x14ac:dyDescent="0.35">
      <c r="A21" s="116"/>
      <c r="B21" s="116"/>
      <c r="C21" s="116"/>
      <c r="D21" s="116"/>
      <c r="E21" s="116"/>
      <c r="F21" s="116"/>
    </row>
    <row r="22" spans="1:18" ht="14.55" x14ac:dyDescent="0.35">
      <c r="A22" s="116"/>
      <c r="B22" s="116"/>
      <c r="C22" s="116"/>
      <c r="D22" s="116"/>
      <c r="E22" s="116"/>
      <c r="F22" s="116"/>
    </row>
    <row r="23" spans="1:18" ht="14.55" x14ac:dyDescent="0.35">
      <c r="A23" s="116"/>
      <c r="B23" s="116"/>
      <c r="C23" s="116"/>
      <c r="D23" s="116"/>
      <c r="E23" s="116"/>
      <c r="F23" s="116"/>
    </row>
    <row r="24" spans="1:18" ht="14.55" x14ac:dyDescent="0.35">
      <c r="A24" s="116"/>
      <c r="B24" s="116"/>
      <c r="C24" s="116"/>
      <c r="D24" s="116"/>
      <c r="E24" s="116"/>
      <c r="F24" s="116"/>
    </row>
    <row r="25" spans="1:18" ht="18.75" customHeight="1" x14ac:dyDescent="0.3">
      <c r="A25" s="116"/>
      <c r="B25" s="119"/>
      <c r="C25" s="119"/>
      <c r="D25" s="709" t="s">
        <v>131</v>
      </c>
      <c r="E25" s="710"/>
      <c r="F25" s="710"/>
      <c r="G25" s="710"/>
      <c r="H25" s="710"/>
      <c r="I25" s="710"/>
      <c r="J25" s="710"/>
      <c r="K25" s="710"/>
      <c r="L25" s="710"/>
      <c r="M25" s="710"/>
      <c r="N25" s="711"/>
    </row>
    <row r="26" spans="1:18" ht="14.55" x14ac:dyDescent="0.35">
      <c r="A26" s="116"/>
      <c r="B26" s="119"/>
      <c r="C26" s="141">
        <f>B2</f>
        <v>0</v>
      </c>
      <c r="D26" s="142">
        <v>0</v>
      </c>
      <c r="E26" s="143">
        <v>-0.1</v>
      </c>
      <c r="F26" s="143">
        <v>-0.2</v>
      </c>
      <c r="G26" s="143">
        <v>-0.3</v>
      </c>
      <c r="H26" s="143">
        <v>-0.4</v>
      </c>
      <c r="I26" s="143">
        <v>-0.5</v>
      </c>
      <c r="J26" s="143">
        <v>-0.6</v>
      </c>
      <c r="K26" s="143">
        <v>-0.7</v>
      </c>
      <c r="L26" s="143">
        <v>-0.8</v>
      </c>
      <c r="M26" s="143">
        <v>-0.9</v>
      </c>
      <c r="N26" s="144">
        <v>-1</v>
      </c>
    </row>
    <row r="27" spans="1:18" ht="14.25" customHeight="1" x14ac:dyDescent="0.3">
      <c r="A27" s="116"/>
      <c r="B27" s="712" t="s">
        <v>130</v>
      </c>
      <c r="C27" s="145">
        <v>0</v>
      </c>
      <c r="D27" s="132">
        <v>0</v>
      </c>
      <c r="E27" s="132">
        <v>0</v>
      </c>
      <c r="F27" s="132">
        <v>0</v>
      </c>
      <c r="G27" s="146">
        <v>0</v>
      </c>
      <c r="H27" s="146">
        <v>0</v>
      </c>
      <c r="I27" s="146">
        <v>0</v>
      </c>
      <c r="J27" s="146">
        <v>0</v>
      </c>
      <c r="K27" s="146">
        <v>0</v>
      </c>
      <c r="L27" s="146">
        <v>0</v>
      </c>
      <c r="M27" s="146">
        <v>0</v>
      </c>
      <c r="N27" s="133">
        <v>0</v>
      </c>
    </row>
    <row r="28" spans="1:18" x14ac:dyDescent="0.3">
      <c r="A28" s="116"/>
      <c r="B28" s="713"/>
      <c r="C28" s="147">
        <v>-0.1</v>
      </c>
      <c r="D28" s="132">
        <v>0</v>
      </c>
      <c r="E28" s="132">
        <v>0</v>
      </c>
      <c r="F28" s="132">
        <v>0</v>
      </c>
      <c r="G28" s="146">
        <v>0</v>
      </c>
      <c r="H28" s="146">
        <v>0</v>
      </c>
      <c r="I28" s="146">
        <v>0</v>
      </c>
      <c r="J28" s="146">
        <v>0</v>
      </c>
      <c r="K28" s="146">
        <v>0</v>
      </c>
      <c r="L28" s="146">
        <v>0</v>
      </c>
      <c r="M28" s="146">
        <v>0</v>
      </c>
      <c r="N28" s="133">
        <v>0</v>
      </c>
    </row>
    <row r="29" spans="1:18" x14ac:dyDescent="0.3">
      <c r="A29" s="116"/>
      <c r="B29" s="713"/>
      <c r="C29" s="147">
        <v>-0.2</v>
      </c>
      <c r="D29" s="132">
        <v>0</v>
      </c>
      <c r="E29" s="132">
        <v>0</v>
      </c>
      <c r="F29" s="132">
        <v>0</v>
      </c>
      <c r="G29" s="146">
        <v>0</v>
      </c>
      <c r="H29" s="146">
        <v>0</v>
      </c>
      <c r="I29" s="146">
        <v>0</v>
      </c>
      <c r="J29" s="146">
        <v>0</v>
      </c>
      <c r="K29" s="146">
        <v>0</v>
      </c>
      <c r="L29" s="146">
        <v>0</v>
      </c>
      <c r="M29" s="146">
        <v>0</v>
      </c>
      <c r="N29" s="133">
        <v>0</v>
      </c>
    </row>
    <row r="30" spans="1:18" x14ac:dyDescent="0.3">
      <c r="A30" s="116"/>
      <c r="B30" s="713"/>
      <c r="C30" s="147">
        <v>-0.3</v>
      </c>
      <c r="D30" s="132">
        <v>0</v>
      </c>
      <c r="E30" s="132">
        <v>0</v>
      </c>
      <c r="F30" s="132">
        <v>0</v>
      </c>
      <c r="G30" s="146">
        <v>0</v>
      </c>
      <c r="H30" s="146">
        <v>0</v>
      </c>
      <c r="I30" s="146">
        <v>0</v>
      </c>
      <c r="J30" s="146">
        <v>0</v>
      </c>
      <c r="K30" s="146">
        <v>0</v>
      </c>
      <c r="L30" s="146">
        <v>0</v>
      </c>
      <c r="M30" s="146">
        <v>0</v>
      </c>
      <c r="N30" s="133">
        <v>0</v>
      </c>
    </row>
    <row r="31" spans="1:18" x14ac:dyDescent="0.3">
      <c r="A31" s="116"/>
      <c r="B31" s="713"/>
      <c r="C31" s="147">
        <v>-0.4</v>
      </c>
      <c r="D31" s="132">
        <v>0</v>
      </c>
      <c r="E31" s="132">
        <v>0</v>
      </c>
      <c r="F31" s="132">
        <v>0</v>
      </c>
      <c r="G31" s="146">
        <v>0</v>
      </c>
      <c r="H31" s="146">
        <v>0</v>
      </c>
      <c r="I31" s="146">
        <v>0</v>
      </c>
      <c r="J31" s="146">
        <v>0</v>
      </c>
      <c r="K31" s="146">
        <v>0</v>
      </c>
      <c r="L31" s="146">
        <v>0</v>
      </c>
      <c r="M31" s="146">
        <v>0</v>
      </c>
      <c r="N31" s="133">
        <v>0</v>
      </c>
    </row>
    <row r="32" spans="1:18" x14ac:dyDescent="0.3">
      <c r="A32" s="116"/>
      <c r="B32" s="713"/>
      <c r="C32" s="147">
        <v>-0.5</v>
      </c>
      <c r="D32" s="132">
        <v>0</v>
      </c>
      <c r="E32" s="132">
        <v>0</v>
      </c>
      <c r="F32" s="132">
        <v>0</v>
      </c>
      <c r="G32" s="146">
        <v>0</v>
      </c>
      <c r="H32" s="146">
        <v>0</v>
      </c>
      <c r="I32" s="146">
        <v>0</v>
      </c>
      <c r="J32" s="146">
        <v>0</v>
      </c>
      <c r="K32" s="146">
        <v>0</v>
      </c>
      <c r="L32" s="146">
        <v>0</v>
      </c>
      <c r="M32" s="146">
        <v>0</v>
      </c>
      <c r="N32" s="133">
        <v>0</v>
      </c>
    </row>
    <row r="33" spans="1:14" x14ac:dyDescent="0.3">
      <c r="A33" s="116"/>
      <c r="B33" s="713"/>
      <c r="C33" s="147">
        <v>-0.6</v>
      </c>
      <c r="D33" s="132">
        <v>0</v>
      </c>
      <c r="E33" s="132">
        <v>0</v>
      </c>
      <c r="F33" s="132">
        <v>0</v>
      </c>
      <c r="G33" s="146">
        <v>0</v>
      </c>
      <c r="H33" s="146">
        <v>0</v>
      </c>
      <c r="I33" s="146">
        <v>0</v>
      </c>
      <c r="J33" s="146">
        <v>0</v>
      </c>
      <c r="K33" s="146">
        <v>0</v>
      </c>
      <c r="L33" s="146">
        <v>0</v>
      </c>
      <c r="M33" s="146">
        <v>0</v>
      </c>
      <c r="N33" s="133">
        <v>0</v>
      </c>
    </row>
    <row r="34" spans="1:14" x14ac:dyDescent="0.3">
      <c r="A34" s="116"/>
      <c r="B34" s="713"/>
      <c r="C34" s="147">
        <v>-0.7</v>
      </c>
      <c r="D34" s="132">
        <v>0</v>
      </c>
      <c r="E34" s="132">
        <v>0</v>
      </c>
      <c r="F34" s="132">
        <v>0</v>
      </c>
      <c r="G34" s="146">
        <v>0</v>
      </c>
      <c r="H34" s="146">
        <v>0</v>
      </c>
      <c r="I34" s="146">
        <v>0</v>
      </c>
      <c r="J34" s="146">
        <v>0</v>
      </c>
      <c r="K34" s="146">
        <v>0</v>
      </c>
      <c r="L34" s="146">
        <v>0</v>
      </c>
      <c r="M34" s="146">
        <v>0</v>
      </c>
      <c r="N34" s="133">
        <v>0</v>
      </c>
    </row>
    <row r="35" spans="1:14" x14ac:dyDescent="0.3">
      <c r="A35" s="116"/>
      <c r="B35" s="713"/>
      <c r="C35" s="147">
        <v>-0.8</v>
      </c>
      <c r="D35" s="132">
        <v>0</v>
      </c>
      <c r="E35" s="132">
        <v>0</v>
      </c>
      <c r="F35" s="132">
        <v>0</v>
      </c>
      <c r="G35" s="146">
        <v>0</v>
      </c>
      <c r="H35" s="146">
        <v>0</v>
      </c>
      <c r="I35" s="146">
        <v>0</v>
      </c>
      <c r="J35" s="146">
        <v>0</v>
      </c>
      <c r="K35" s="146">
        <v>0</v>
      </c>
      <c r="L35" s="146">
        <v>0</v>
      </c>
      <c r="M35" s="146">
        <v>0</v>
      </c>
      <c r="N35" s="133">
        <v>0</v>
      </c>
    </row>
    <row r="36" spans="1:14" x14ac:dyDescent="0.3">
      <c r="A36" s="116"/>
      <c r="B36" s="713"/>
      <c r="C36" s="147">
        <v>-0.9</v>
      </c>
      <c r="D36" s="132">
        <v>0</v>
      </c>
      <c r="E36" s="132">
        <v>0</v>
      </c>
      <c r="F36" s="132">
        <v>0</v>
      </c>
      <c r="G36" s="146">
        <v>0</v>
      </c>
      <c r="H36" s="146">
        <v>0</v>
      </c>
      <c r="I36" s="146">
        <v>0</v>
      </c>
      <c r="J36" s="146">
        <v>0</v>
      </c>
      <c r="K36" s="146">
        <v>0</v>
      </c>
      <c r="L36" s="146">
        <v>0</v>
      </c>
      <c r="M36" s="146">
        <v>0</v>
      </c>
      <c r="N36" s="133">
        <v>0</v>
      </c>
    </row>
    <row r="37" spans="1:14" x14ac:dyDescent="0.3">
      <c r="A37" s="116"/>
      <c r="B37" s="714"/>
      <c r="C37" s="144">
        <v>-1</v>
      </c>
      <c r="D37" s="148">
        <v>0</v>
      </c>
      <c r="E37" s="148">
        <v>0</v>
      </c>
      <c r="F37" s="148">
        <v>0</v>
      </c>
      <c r="G37" s="149">
        <v>0</v>
      </c>
      <c r="H37" s="149">
        <v>0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39">
        <v>0</v>
      </c>
    </row>
    <row r="38" spans="1:14" ht="14.55" x14ac:dyDescent="0.35">
      <c r="A38" s="116"/>
      <c r="B38" s="116"/>
      <c r="C38" s="116"/>
      <c r="D38" s="116"/>
      <c r="E38" s="116"/>
      <c r="F38" s="116"/>
    </row>
    <row r="39" spans="1:14" ht="14.55" x14ac:dyDescent="0.35">
      <c r="A39" s="116"/>
      <c r="B39" s="116"/>
      <c r="C39" s="116"/>
      <c r="D39" s="116"/>
      <c r="E39" s="116"/>
      <c r="F39" s="116"/>
    </row>
    <row r="40" spans="1:14" ht="14.55" x14ac:dyDescent="0.35">
      <c r="A40" s="116"/>
      <c r="B40" s="116"/>
      <c r="C40" s="116"/>
      <c r="D40" s="116"/>
      <c r="E40" s="116"/>
      <c r="F40" s="116"/>
    </row>
    <row r="41" spans="1:14" x14ac:dyDescent="0.3">
      <c r="A41" s="116"/>
      <c r="B41" s="119"/>
      <c r="C41" s="119"/>
      <c r="D41" s="709" t="s">
        <v>129</v>
      </c>
      <c r="E41" s="710"/>
      <c r="F41" s="710"/>
      <c r="G41" s="710"/>
      <c r="H41" s="710"/>
      <c r="I41" s="710"/>
      <c r="J41" s="710"/>
      <c r="K41" s="710"/>
      <c r="L41" s="710"/>
      <c r="M41" s="710"/>
      <c r="N41" s="711"/>
    </row>
    <row r="42" spans="1:14" ht="14.55" x14ac:dyDescent="0.35">
      <c r="A42" s="116"/>
      <c r="B42" s="119"/>
      <c r="C42" s="141">
        <f>B2</f>
        <v>0</v>
      </c>
      <c r="D42" s="142">
        <v>0</v>
      </c>
      <c r="E42" s="143">
        <v>-0.1</v>
      </c>
      <c r="F42" s="143">
        <v>-0.2</v>
      </c>
      <c r="G42" s="143">
        <v>-0.3</v>
      </c>
      <c r="H42" s="143">
        <v>-0.4</v>
      </c>
      <c r="I42" s="143">
        <v>-0.5</v>
      </c>
      <c r="J42" s="143">
        <v>-0.6</v>
      </c>
      <c r="K42" s="143">
        <v>-0.7</v>
      </c>
      <c r="L42" s="143">
        <v>-0.8</v>
      </c>
      <c r="M42" s="143">
        <v>-0.9</v>
      </c>
      <c r="N42" s="144">
        <v>-1</v>
      </c>
    </row>
    <row r="43" spans="1:14" x14ac:dyDescent="0.3">
      <c r="A43" s="116"/>
      <c r="B43" s="712" t="s">
        <v>127</v>
      </c>
      <c r="C43" s="145">
        <v>0</v>
      </c>
      <c r="D43" s="132">
        <v>0</v>
      </c>
      <c r="E43" s="132">
        <v>0</v>
      </c>
      <c r="F43" s="132">
        <v>0</v>
      </c>
      <c r="G43" s="146">
        <v>0</v>
      </c>
      <c r="H43" s="146">
        <v>0</v>
      </c>
      <c r="I43" s="146">
        <v>0</v>
      </c>
      <c r="J43" s="146">
        <v>0</v>
      </c>
      <c r="K43" s="146">
        <v>0</v>
      </c>
      <c r="L43" s="146">
        <v>0</v>
      </c>
      <c r="M43" s="146">
        <v>0</v>
      </c>
      <c r="N43" s="133">
        <v>0</v>
      </c>
    </row>
    <row r="44" spans="1:14" x14ac:dyDescent="0.3">
      <c r="A44" s="116"/>
      <c r="B44" s="713"/>
      <c r="C44" s="147">
        <v>0.1</v>
      </c>
      <c r="D44" s="132">
        <v>0</v>
      </c>
      <c r="E44" s="132">
        <v>0</v>
      </c>
      <c r="F44" s="132">
        <v>0</v>
      </c>
      <c r="G44" s="146">
        <v>0</v>
      </c>
      <c r="H44" s="146">
        <v>0</v>
      </c>
      <c r="I44" s="146">
        <v>0</v>
      </c>
      <c r="J44" s="146">
        <v>0</v>
      </c>
      <c r="K44" s="146">
        <v>0</v>
      </c>
      <c r="L44" s="146">
        <v>0</v>
      </c>
      <c r="M44" s="146">
        <v>0</v>
      </c>
      <c r="N44" s="133">
        <v>0</v>
      </c>
    </row>
    <row r="45" spans="1:14" x14ac:dyDescent="0.3">
      <c r="A45" s="116"/>
      <c r="B45" s="713"/>
      <c r="C45" s="147">
        <v>0.2</v>
      </c>
      <c r="D45" s="132">
        <v>0</v>
      </c>
      <c r="E45" s="132">
        <v>0</v>
      </c>
      <c r="F45" s="132">
        <v>0</v>
      </c>
      <c r="G45" s="146">
        <v>0</v>
      </c>
      <c r="H45" s="146">
        <v>0</v>
      </c>
      <c r="I45" s="146">
        <v>0</v>
      </c>
      <c r="J45" s="146">
        <v>0</v>
      </c>
      <c r="K45" s="146">
        <v>0</v>
      </c>
      <c r="L45" s="146">
        <v>0</v>
      </c>
      <c r="M45" s="146">
        <v>0</v>
      </c>
      <c r="N45" s="133">
        <v>0</v>
      </c>
    </row>
    <row r="46" spans="1:14" x14ac:dyDescent="0.3">
      <c r="A46" s="116"/>
      <c r="B46" s="713"/>
      <c r="C46" s="147">
        <v>0.3</v>
      </c>
      <c r="D46" s="132">
        <v>0</v>
      </c>
      <c r="E46" s="132">
        <v>0</v>
      </c>
      <c r="F46" s="132">
        <v>0</v>
      </c>
      <c r="G46" s="146">
        <v>0</v>
      </c>
      <c r="H46" s="146">
        <v>0</v>
      </c>
      <c r="I46" s="146">
        <v>0</v>
      </c>
      <c r="J46" s="146">
        <v>0</v>
      </c>
      <c r="K46" s="146">
        <v>0</v>
      </c>
      <c r="L46" s="146">
        <v>0</v>
      </c>
      <c r="M46" s="146">
        <v>0</v>
      </c>
      <c r="N46" s="133">
        <v>0</v>
      </c>
    </row>
    <row r="47" spans="1:14" x14ac:dyDescent="0.3">
      <c r="A47" s="116"/>
      <c r="B47" s="713"/>
      <c r="C47" s="147">
        <v>0.4</v>
      </c>
      <c r="D47" s="132">
        <v>0</v>
      </c>
      <c r="E47" s="132">
        <v>0</v>
      </c>
      <c r="F47" s="132">
        <v>0</v>
      </c>
      <c r="G47" s="146">
        <v>0</v>
      </c>
      <c r="H47" s="146">
        <v>0</v>
      </c>
      <c r="I47" s="146">
        <v>0</v>
      </c>
      <c r="J47" s="146">
        <v>0</v>
      </c>
      <c r="K47" s="146">
        <v>0</v>
      </c>
      <c r="L47" s="146">
        <v>0</v>
      </c>
      <c r="M47" s="146">
        <v>0</v>
      </c>
      <c r="N47" s="133">
        <v>0</v>
      </c>
    </row>
    <row r="48" spans="1:14" x14ac:dyDescent="0.3">
      <c r="A48" s="116"/>
      <c r="B48" s="713"/>
      <c r="C48" s="147">
        <v>0.5</v>
      </c>
      <c r="D48" s="132">
        <v>0</v>
      </c>
      <c r="E48" s="132">
        <v>0</v>
      </c>
      <c r="F48" s="132">
        <v>0</v>
      </c>
      <c r="G48" s="146">
        <v>0</v>
      </c>
      <c r="H48" s="146">
        <v>0</v>
      </c>
      <c r="I48" s="146">
        <v>0</v>
      </c>
      <c r="J48" s="146">
        <v>0</v>
      </c>
      <c r="K48" s="146">
        <v>0</v>
      </c>
      <c r="L48" s="146">
        <v>0</v>
      </c>
      <c r="M48" s="146">
        <v>0</v>
      </c>
      <c r="N48" s="133">
        <v>0</v>
      </c>
    </row>
    <row r="49" spans="1:14" x14ac:dyDescent="0.3">
      <c r="A49" s="116"/>
      <c r="B49" s="713"/>
      <c r="C49" s="147">
        <v>0.6</v>
      </c>
      <c r="D49" s="132">
        <v>0</v>
      </c>
      <c r="E49" s="132">
        <v>0</v>
      </c>
      <c r="F49" s="132">
        <v>0</v>
      </c>
      <c r="G49" s="146">
        <v>0</v>
      </c>
      <c r="H49" s="146">
        <v>0</v>
      </c>
      <c r="I49" s="146">
        <v>0</v>
      </c>
      <c r="J49" s="146">
        <v>0</v>
      </c>
      <c r="K49" s="146">
        <v>0</v>
      </c>
      <c r="L49" s="146">
        <v>0</v>
      </c>
      <c r="M49" s="146">
        <v>0</v>
      </c>
      <c r="N49" s="133">
        <v>0</v>
      </c>
    </row>
    <row r="50" spans="1:14" x14ac:dyDescent="0.3">
      <c r="A50" s="116"/>
      <c r="B50" s="713"/>
      <c r="C50" s="147">
        <v>0.7</v>
      </c>
      <c r="D50" s="132">
        <v>0</v>
      </c>
      <c r="E50" s="132">
        <v>0</v>
      </c>
      <c r="F50" s="132">
        <v>0</v>
      </c>
      <c r="G50" s="146">
        <v>0</v>
      </c>
      <c r="H50" s="146">
        <v>0</v>
      </c>
      <c r="I50" s="146">
        <v>0</v>
      </c>
      <c r="J50" s="146">
        <v>0</v>
      </c>
      <c r="K50" s="146">
        <v>0</v>
      </c>
      <c r="L50" s="146">
        <v>0</v>
      </c>
      <c r="M50" s="146">
        <v>0</v>
      </c>
      <c r="N50" s="133">
        <v>0</v>
      </c>
    </row>
    <row r="51" spans="1:14" x14ac:dyDescent="0.3">
      <c r="A51" s="116"/>
      <c r="B51" s="713"/>
      <c r="C51" s="147">
        <v>0.8</v>
      </c>
      <c r="D51" s="132">
        <v>0</v>
      </c>
      <c r="E51" s="132">
        <v>0</v>
      </c>
      <c r="F51" s="132">
        <v>0</v>
      </c>
      <c r="G51" s="146">
        <v>0</v>
      </c>
      <c r="H51" s="146">
        <v>0</v>
      </c>
      <c r="I51" s="146">
        <v>0</v>
      </c>
      <c r="J51" s="146">
        <v>0</v>
      </c>
      <c r="K51" s="146">
        <v>0</v>
      </c>
      <c r="L51" s="146">
        <v>0</v>
      </c>
      <c r="M51" s="146">
        <v>0</v>
      </c>
      <c r="N51" s="133">
        <v>0</v>
      </c>
    </row>
    <row r="52" spans="1:14" x14ac:dyDescent="0.3">
      <c r="A52" s="116"/>
      <c r="B52" s="713"/>
      <c r="C52" s="147">
        <v>0.9</v>
      </c>
      <c r="D52" s="132">
        <v>0</v>
      </c>
      <c r="E52" s="132">
        <v>0</v>
      </c>
      <c r="F52" s="132">
        <v>0</v>
      </c>
      <c r="G52" s="146">
        <v>0</v>
      </c>
      <c r="H52" s="146">
        <v>0</v>
      </c>
      <c r="I52" s="146">
        <v>0</v>
      </c>
      <c r="J52" s="146">
        <v>0</v>
      </c>
      <c r="K52" s="146">
        <v>0</v>
      </c>
      <c r="L52" s="146">
        <v>0</v>
      </c>
      <c r="M52" s="146">
        <v>0</v>
      </c>
      <c r="N52" s="133">
        <v>0</v>
      </c>
    </row>
    <row r="53" spans="1:14" x14ac:dyDescent="0.3">
      <c r="A53" s="116"/>
      <c r="B53" s="714"/>
      <c r="C53" s="144">
        <v>1</v>
      </c>
      <c r="D53" s="148">
        <v>0</v>
      </c>
      <c r="E53" s="148">
        <v>0</v>
      </c>
      <c r="F53" s="148">
        <v>0</v>
      </c>
      <c r="G53" s="149">
        <v>0</v>
      </c>
      <c r="H53" s="149">
        <v>0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39">
        <v>0</v>
      </c>
    </row>
    <row r="54" spans="1:14" ht="14.55" x14ac:dyDescent="0.35">
      <c r="A54" s="116"/>
      <c r="B54" s="116"/>
      <c r="C54" s="116"/>
      <c r="D54" s="116"/>
      <c r="E54" s="116"/>
      <c r="F54" s="116"/>
    </row>
    <row r="55" spans="1:14" ht="14.55" x14ac:dyDescent="0.35">
      <c r="A55" s="116"/>
      <c r="B55" s="116"/>
      <c r="C55" s="116"/>
      <c r="D55" s="116"/>
      <c r="E55" s="116"/>
      <c r="F55" s="116"/>
    </row>
  </sheetData>
  <mergeCells count="10">
    <mergeCell ref="Q5:R5"/>
    <mergeCell ref="D25:N25"/>
    <mergeCell ref="B27:B37"/>
    <mergeCell ref="D41:N41"/>
    <mergeCell ref="B43:B53"/>
    <mergeCell ref="B5:C5"/>
    <mergeCell ref="E5:F5"/>
    <mergeCell ref="H5:I5"/>
    <mergeCell ref="K5:L5"/>
    <mergeCell ref="N5:O5"/>
  </mergeCells>
  <conditionalFormatting sqref="D27:N37">
    <cfRule type="colorScale" priority="2">
      <colorScale>
        <cfvo type="min"/>
        <cfvo type="num" val="1"/>
        <cfvo type="max"/>
        <color rgb="FFF8696B"/>
        <color rgb="FFFFEB84"/>
        <color rgb="FF63BE7B"/>
      </colorScale>
    </cfRule>
  </conditionalFormatting>
  <conditionalFormatting sqref="D43:N53">
    <cfRule type="colorScale" priority="1">
      <colorScale>
        <cfvo type="min"/>
        <cfvo type="num" val="1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activeCell="E30" sqref="E30"/>
    </sheetView>
  </sheetViews>
  <sheetFormatPr defaultRowHeight="14.4" x14ac:dyDescent="0.3"/>
  <sheetData>
    <row r="1" spans="1:22" ht="15.75" customHeight="1" thickBot="1" x14ac:dyDescent="0.35">
      <c r="A1" s="150"/>
      <c r="B1" s="699" t="s">
        <v>133</v>
      </c>
      <c r="C1" s="700"/>
      <c r="D1" s="701"/>
      <c r="E1" s="699" t="s">
        <v>134</v>
      </c>
      <c r="F1" s="700"/>
      <c r="G1" s="700"/>
      <c r="H1" s="700"/>
      <c r="I1" s="700"/>
      <c r="J1" s="700"/>
      <c r="K1" s="700"/>
      <c r="L1" s="700"/>
      <c r="M1" s="700"/>
      <c r="N1" s="700"/>
      <c r="O1" s="700"/>
      <c r="P1" s="701"/>
      <c r="Q1" s="702" t="s">
        <v>135</v>
      </c>
      <c r="R1" s="703"/>
      <c r="S1" s="703"/>
      <c r="T1" s="703"/>
      <c r="U1" s="703"/>
      <c r="V1" s="704"/>
    </row>
    <row r="2" spans="1:22" ht="24" customHeight="1" x14ac:dyDescent="0.3">
      <c r="A2" s="151"/>
      <c r="B2" s="702" t="s">
        <v>79</v>
      </c>
      <c r="C2" s="703"/>
      <c r="D2" s="704"/>
      <c r="E2" s="717" t="s">
        <v>80</v>
      </c>
      <c r="F2" s="718"/>
      <c r="G2" s="719"/>
      <c r="H2" s="720" t="s">
        <v>136</v>
      </c>
      <c r="I2" s="718"/>
      <c r="J2" s="719"/>
      <c r="K2" s="720" t="s">
        <v>137</v>
      </c>
      <c r="L2" s="718"/>
      <c r="M2" s="719"/>
      <c r="N2" s="720" t="s">
        <v>138</v>
      </c>
      <c r="O2" s="718"/>
      <c r="P2" s="721"/>
      <c r="Q2" s="703" t="s">
        <v>78</v>
      </c>
      <c r="R2" s="703"/>
      <c r="S2" s="704"/>
      <c r="T2" s="703" t="s">
        <v>81</v>
      </c>
      <c r="U2" s="703"/>
      <c r="V2" s="704"/>
    </row>
    <row r="3" spans="1:22" ht="18.45" customHeight="1" thickBot="1" x14ac:dyDescent="0.4">
      <c r="A3" s="152" t="s">
        <v>96</v>
      </c>
      <c r="B3" s="153" t="s">
        <v>97</v>
      </c>
      <c r="C3" s="154" t="s">
        <v>98</v>
      </c>
      <c r="D3" s="155" t="s">
        <v>99</v>
      </c>
      <c r="E3" s="68" t="s">
        <v>97</v>
      </c>
      <c r="F3" s="69" t="s">
        <v>98</v>
      </c>
      <c r="G3" s="156" t="s">
        <v>99</v>
      </c>
      <c r="H3" s="157" t="s">
        <v>97</v>
      </c>
      <c r="I3" s="69" t="s">
        <v>98</v>
      </c>
      <c r="J3" s="156" t="s">
        <v>99</v>
      </c>
      <c r="K3" s="157" t="s">
        <v>97</v>
      </c>
      <c r="L3" s="69" t="s">
        <v>98</v>
      </c>
      <c r="M3" s="156" t="s">
        <v>99</v>
      </c>
      <c r="N3" s="157" t="s">
        <v>97</v>
      </c>
      <c r="O3" s="69" t="s">
        <v>98</v>
      </c>
      <c r="P3" s="70" t="s">
        <v>99</v>
      </c>
      <c r="Q3" s="69" t="s">
        <v>97</v>
      </c>
      <c r="R3" s="69" t="s">
        <v>98</v>
      </c>
      <c r="S3" s="70" t="s">
        <v>99</v>
      </c>
      <c r="T3" s="69" t="s">
        <v>97</v>
      </c>
      <c r="U3" s="69" t="s">
        <v>98</v>
      </c>
      <c r="V3" s="70" t="s">
        <v>99</v>
      </c>
    </row>
    <row r="4" spans="1:22" ht="14.55" x14ac:dyDescent="0.35">
      <c r="A4" s="158" t="s">
        <v>100</v>
      </c>
      <c r="B4" s="75">
        <f>'Parametre - Agendové IS'!D117</f>
        <v>0</v>
      </c>
      <c r="C4" s="75">
        <f>'Parametre - Agendové IS'!E117</f>
        <v>0</v>
      </c>
      <c r="D4" s="84">
        <f>IF(ISERR(C4-B4),"-",C4-B4)</f>
        <v>0</v>
      </c>
      <c r="E4" s="159"/>
      <c r="F4" s="160"/>
      <c r="G4" s="77">
        <f t="shared" ref="G4:G13" si="0">IF(ISERR(F4-E4),"-",F4-E4)</f>
        <v>0</v>
      </c>
      <c r="H4" s="161">
        <v>0</v>
      </c>
      <c r="I4" s="76">
        <f>'Parametre - Agendové IS'!E97</f>
        <v>0</v>
      </c>
      <c r="J4" s="77">
        <f>IF(ISERR(I4-H4),"-",I4-H4)</f>
        <v>0</v>
      </c>
      <c r="K4" s="75">
        <f>'Parametre - Agendové IS'!D127</f>
        <v>0</v>
      </c>
      <c r="L4" s="75">
        <f>'Parametre - Agendové IS'!E127</f>
        <v>0</v>
      </c>
      <c r="M4" s="84">
        <f>IF(ISERR(L4-K4),"-",L4-K4)</f>
        <v>0</v>
      </c>
      <c r="N4" s="76">
        <f>-'Parametre - Agendové IS'!D77</f>
        <v>0</v>
      </c>
      <c r="O4" s="76">
        <f>-'Parametre - Agendové IS'!E77</f>
        <v>0</v>
      </c>
      <c r="P4" s="77">
        <f t="shared" ref="P4:P13" si="1">IF(ISERR(O4-N4),"-",O4-N4)</f>
        <v>0</v>
      </c>
      <c r="Q4" s="75">
        <f>SUM(B4,E4)</f>
        <v>0</v>
      </c>
      <c r="R4" s="76">
        <f t="shared" ref="R4:R13" si="2">SUM(C4,F4)</f>
        <v>0</v>
      </c>
      <c r="S4" s="84">
        <f>R4-Q4</f>
        <v>0</v>
      </c>
      <c r="T4" s="75">
        <f>SUM(H4,K4,N4)</f>
        <v>0</v>
      </c>
      <c r="U4" s="76">
        <f>SUM(I4,L4,O4)</f>
        <v>0</v>
      </c>
      <c r="V4" s="84">
        <f>U4-T4</f>
        <v>0</v>
      </c>
    </row>
    <row r="5" spans="1:22" ht="14.55" x14ac:dyDescent="0.35">
      <c r="A5" s="83" t="s">
        <v>101</v>
      </c>
      <c r="B5" s="75">
        <f>'Parametre - Agendové IS'!D118</f>
        <v>0</v>
      </c>
      <c r="C5" s="75">
        <f>'Parametre - Agendové IS'!E118</f>
        <v>0</v>
      </c>
      <c r="D5" s="84">
        <f t="shared" ref="D5:D13" si="3">IF(ISERR(C5-B5),"-",C5-B5)</f>
        <v>0</v>
      </c>
      <c r="E5" s="159"/>
      <c r="F5" s="160"/>
      <c r="G5" s="84">
        <f t="shared" si="0"/>
        <v>0</v>
      </c>
      <c r="H5" s="161">
        <v>0</v>
      </c>
      <c r="I5" s="76">
        <f>'Parametre - Agendové IS'!E98</f>
        <v>0</v>
      </c>
      <c r="J5" s="162">
        <f>IF(ISERR(I5-H5),"-",I5-H5)</f>
        <v>0</v>
      </c>
      <c r="K5" s="75">
        <f>'Parametre - Agendové IS'!D128</f>
        <v>0</v>
      </c>
      <c r="L5" s="75">
        <f>'Parametre - Agendové IS'!E128</f>
        <v>0</v>
      </c>
      <c r="M5" s="84">
        <f t="shared" ref="M5:M13" si="4">IF(ISERR(L5-K5),"-",L5-K5)</f>
        <v>0</v>
      </c>
      <c r="N5" s="76">
        <f>-'Parametre - Agendové IS'!D78</f>
        <v>0</v>
      </c>
      <c r="O5" s="76">
        <f>-'Parametre - Agendové IS'!E78</f>
        <v>0</v>
      </c>
      <c r="P5" s="84">
        <f t="shared" si="1"/>
        <v>0</v>
      </c>
      <c r="Q5" s="75">
        <f t="shared" ref="Q5:Q13" si="5">SUM(B5,E5)</f>
        <v>0</v>
      </c>
      <c r="R5" s="76">
        <f t="shared" si="2"/>
        <v>0</v>
      </c>
      <c r="S5" s="84">
        <f t="shared" ref="S5:S12" si="6">R5-Q5</f>
        <v>0</v>
      </c>
      <c r="T5" s="75">
        <f t="shared" ref="T5:U13" si="7">SUM(H5,K5,N5)</f>
        <v>0</v>
      </c>
      <c r="U5" s="76">
        <f t="shared" si="7"/>
        <v>0</v>
      </c>
      <c r="V5" s="84">
        <f t="shared" ref="V5:V13" si="8">U5-T5</f>
        <v>0</v>
      </c>
    </row>
    <row r="6" spans="1:22" ht="14.55" x14ac:dyDescent="0.35">
      <c r="A6" s="83" t="s">
        <v>102</v>
      </c>
      <c r="B6" s="75">
        <f>'Parametre - Agendové IS'!D119</f>
        <v>0</v>
      </c>
      <c r="C6" s="75">
        <f>'Parametre - Agendové IS'!E119</f>
        <v>0</v>
      </c>
      <c r="D6" s="84">
        <f t="shared" si="3"/>
        <v>0</v>
      </c>
      <c r="E6" s="159"/>
      <c r="F6" s="160"/>
      <c r="G6" s="84">
        <f t="shared" si="0"/>
        <v>0</v>
      </c>
      <c r="H6" s="161">
        <v>0</v>
      </c>
      <c r="I6" s="76">
        <f>'Parametre - Agendové IS'!E99</f>
        <v>0</v>
      </c>
      <c r="J6" s="84">
        <f t="shared" ref="J6:J13" si="9">IF(ISERR(I6-H6),"-",I6-H6)</f>
        <v>0</v>
      </c>
      <c r="K6" s="75">
        <f>'Parametre - Agendové IS'!D129</f>
        <v>0</v>
      </c>
      <c r="L6" s="75">
        <f>'Parametre - Agendové IS'!E129</f>
        <v>0</v>
      </c>
      <c r="M6" s="84">
        <f t="shared" si="4"/>
        <v>0</v>
      </c>
      <c r="N6" s="76">
        <f>-'Parametre - Agendové IS'!D79</f>
        <v>0</v>
      </c>
      <c r="O6" s="76">
        <f>-'Parametre - Agendové IS'!E79</f>
        <v>0</v>
      </c>
      <c r="P6" s="84">
        <f t="shared" si="1"/>
        <v>0</v>
      </c>
      <c r="Q6" s="75">
        <f t="shared" si="5"/>
        <v>0</v>
      </c>
      <c r="R6" s="76">
        <f t="shared" si="2"/>
        <v>0</v>
      </c>
      <c r="S6" s="84">
        <f t="shared" si="6"/>
        <v>0</v>
      </c>
      <c r="T6" s="75">
        <f t="shared" si="7"/>
        <v>0</v>
      </c>
      <c r="U6" s="76">
        <f t="shared" si="7"/>
        <v>0</v>
      </c>
      <c r="V6" s="84">
        <f t="shared" si="8"/>
        <v>0</v>
      </c>
    </row>
    <row r="7" spans="1:22" ht="14.55" x14ac:dyDescent="0.35">
      <c r="A7" s="83" t="s">
        <v>103</v>
      </c>
      <c r="B7" s="75">
        <f>'Parametre - Agendové IS'!D120</f>
        <v>0</v>
      </c>
      <c r="C7" s="75">
        <f>'Parametre - Agendové IS'!E120</f>
        <v>0</v>
      </c>
      <c r="D7" s="84">
        <f t="shared" si="3"/>
        <v>0</v>
      </c>
      <c r="E7" s="159"/>
      <c r="F7" s="160"/>
      <c r="G7" s="84">
        <f t="shared" si="0"/>
        <v>0</v>
      </c>
      <c r="H7" s="161">
        <v>0</v>
      </c>
      <c r="I7" s="76">
        <f>'Parametre - Agendové IS'!E100</f>
        <v>0</v>
      </c>
      <c r="J7" s="84">
        <f t="shared" si="9"/>
        <v>0</v>
      </c>
      <c r="K7" s="75">
        <f>'Parametre - Agendové IS'!D130</f>
        <v>0</v>
      </c>
      <c r="L7" s="75">
        <f>'Parametre - Agendové IS'!E130</f>
        <v>0</v>
      </c>
      <c r="M7" s="84">
        <f t="shared" si="4"/>
        <v>0</v>
      </c>
      <c r="N7" s="76">
        <f>-'Parametre - Agendové IS'!D80</f>
        <v>0</v>
      </c>
      <c r="O7" s="76">
        <f>-'Parametre - Agendové IS'!E80</f>
        <v>0</v>
      </c>
      <c r="P7" s="84">
        <f t="shared" si="1"/>
        <v>0</v>
      </c>
      <c r="Q7" s="75">
        <f t="shared" si="5"/>
        <v>0</v>
      </c>
      <c r="R7" s="76">
        <f t="shared" si="2"/>
        <v>0</v>
      </c>
      <c r="S7" s="84">
        <f t="shared" si="6"/>
        <v>0</v>
      </c>
      <c r="T7" s="75">
        <f t="shared" si="7"/>
        <v>0</v>
      </c>
      <c r="U7" s="76">
        <f t="shared" si="7"/>
        <v>0</v>
      </c>
      <c r="V7" s="84">
        <f t="shared" si="8"/>
        <v>0</v>
      </c>
    </row>
    <row r="8" spans="1:22" ht="14.55" x14ac:dyDescent="0.35">
      <c r="A8" s="83" t="s">
        <v>104</v>
      </c>
      <c r="B8" s="75">
        <f>'Parametre - Agendové IS'!D121</f>
        <v>0</v>
      </c>
      <c r="C8" s="75">
        <f>'Parametre - Agendové IS'!E121</f>
        <v>0</v>
      </c>
      <c r="D8" s="84">
        <f t="shared" si="3"/>
        <v>0</v>
      </c>
      <c r="E8" s="159"/>
      <c r="F8" s="160"/>
      <c r="G8" s="84">
        <f t="shared" si="0"/>
        <v>0</v>
      </c>
      <c r="H8" s="161">
        <v>0</v>
      </c>
      <c r="I8" s="76">
        <f>'Parametre - Agendové IS'!E101</f>
        <v>0</v>
      </c>
      <c r="J8" s="84">
        <f t="shared" si="9"/>
        <v>0</v>
      </c>
      <c r="K8" s="75">
        <f>'Parametre - Agendové IS'!D131</f>
        <v>0</v>
      </c>
      <c r="L8" s="75">
        <f>'Parametre - Agendové IS'!E131</f>
        <v>0</v>
      </c>
      <c r="M8" s="84">
        <f t="shared" si="4"/>
        <v>0</v>
      </c>
      <c r="N8" s="76">
        <f>-'Parametre - Agendové IS'!D81</f>
        <v>0</v>
      </c>
      <c r="O8" s="76">
        <f>-'Parametre - Agendové IS'!E81</f>
        <v>0</v>
      </c>
      <c r="P8" s="84">
        <f t="shared" si="1"/>
        <v>0</v>
      </c>
      <c r="Q8" s="75">
        <f t="shared" si="5"/>
        <v>0</v>
      </c>
      <c r="R8" s="76">
        <f t="shared" si="2"/>
        <v>0</v>
      </c>
      <c r="S8" s="84">
        <f t="shared" si="6"/>
        <v>0</v>
      </c>
      <c r="T8" s="75">
        <f t="shared" si="7"/>
        <v>0</v>
      </c>
      <c r="U8" s="76">
        <f t="shared" si="7"/>
        <v>0</v>
      </c>
      <c r="V8" s="84">
        <f t="shared" si="8"/>
        <v>0</v>
      </c>
    </row>
    <row r="9" spans="1:22" ht="14.55" x14ac:dyDescent="0.35">
      <c r="A9" s="83" t="s">
        <v>105</v>
      </c>
      <c r="B9" s="75">
        <f>'Parametre - Agendové IS'!D122</f>
        <v>0</v>
      </c>
      <c r="C9" s="75">
        <f>'Parametre - Agendové IS'!E122</f>
        <v>0</v>
      </c>
      <c r="D9" s="84">
        <f t="shared" si="3"/>
        <v>0</v>
      </c>
      <c r="E9" s="159"/>
      <c r="F9" s="160"/>
      <c r="G9" s="84">
        <f t="shared" si="0"/>
        <v>0</v>
      </c>
      <c r="H9" s="161">
        <v>0</v>
      </c>
      <c r="I9" s="76">
        <f>'Parametre - Agendové IS'!E102</f>
        <v>0</v>
      </c>
      <c r="J9" s="84">
        <f t="shared" si="9"/>
        <v>0</v>
      </c>
      <c r="K9" s="75">
        <f>'Parametre - Agendové IS'!D132</f>
        <v>0</v>
      </c>
      <c r="L9" s="75">
        <f>'Parametre - Agendové IS'!E132</f>
        <v>0</v>
      </c>
      <c r="M9" s="84">
        <f t="shared" si="4"/>
        <v>0</v>
      </c>
      <c r="N9" s="76">
        <f>-'Parametre - Agendové IS'!D82</f>
        <v>0</v>
      </c>
      <c r="O9" s="76">
        <f>-'Parametre - Agendové IS'!E82</f>
        <v>0</v>
      </c>
      <c r="P9" s="84">
        <f t="shared" si="1"/>
        <v>0</v>
      </c>
      <c r="Q9" s="75">
        <f t="shared" si="5"/>
        <v>0</v>
      </c>
      <c r="R9" s="76">
        <f t="shared" si="2"/>
        <v>0</v>
      </c>
      <c r="S9" s="84">
        <f t="shared" si="6"/>
        <v>0</v>
      </c>
      <c r="T9" s="75">
        <f t="shared" si="7"/>
        <v>0</v>
      </c>
      <c r="U9" s="76">
        <f t="shared" si="7"/>
        <v>0</v>
      </c>
      <c r="V9" s="84">
        <f t="shared" si="8"/>
        <v>0</v>
      </c>
    </row>
    <row r="10" spans="1:22" ht="14.55" x14ac:dyDescent="0.35">
      <c r="A10" s="83" t="s">
        <v>106</v>
      </c>
      <c r="B10" s="75">
        <f>'Parametre - Agendové IS'!D123</f>
        <v>0</v>
      </c>
      <c r="C10" s="75">
        <f>'Parametre - Agendové IS'!E123</f>
        <v>0</v>
      </c>
      <c r="D10" s="84">
        <f t="shared" si="3"/>
        <v>0</v>
      </c>
      <c r="E10" s="159"/>
      <c r="F10" s="160"/>
      <c r="G10" s="84">
        <f t="shared" si="0"/>
        <v>0</v>
      </c>
      <c r="H10" s="161">
        <v>0</v>
      </c>
      <c r="I10" s="76">
        <f>'Parametre - Agendové IS'!E103</f>
        <v>0</v>
      </c>
      <c r="J10" s="84">
        <f t="shared" si="9"/>
        <v>0</v>
      </c>
      <c r="K10" s="75">
        <f>'Parametre - Agendové IS'!D133</f>
        <v>0</v>
      </c>
      <c r="L10" s="75">
        <f>'Parametre - Agendové IS'!E133</f>
        <v>0</v>
      </c>
      <c r="M10" s="84">
        <f t="shared" si="4"/>
        <v>0</v>
      </c>
      <c r="N10" s="76">
        <f>-'Parametre - Agendové IS'!D83</f>
        <v>0</v>
      </c>
      <c r="O10" s="76">
        <f>-'Parametre - Agendové IS'!E83</f>
        <v>0</v>
      </c>
      <c r="P10" s="84">
        <f t="shared" si="1"/>
        <v>0</v>
      </c>
      <c r="Q10" s="75">
        <f t="shared" si="5"/>
        <v>0</v>
      </c>
      <c r="R10" s="76">
        <f t="shared" si="2"/>
        <v>0</v>
      </c>
      <c r="S10" s="84">
        <f t="shared" si="6"/>
        <v>0</v>
      </c>
      <c r="T10" s="75">
        <f t="shared" si="7"/>
        <v>0</v>
      </c>
      <c r="U10" s="76">
        <f t="shared" si="7"/>
        <v>0</v>
      </c>
      <c r="V10" s="84">
        <f t="shared" si="8"/>
        <v>0</v>
      </c>
    </row>
    <row r="11" spans="1:22" ht="14.55" x14ac:dyDescent="0.35">
      <c r="A11" s="83" t="s">
        <v>107</v>
      </c>
      <c r="B11" s="75">
        <f>'Parametre - Agendové IS'!D124</f>
        <v>0</v>
      </c>
      <c r="C11" s="75">
        <f>'Parametre - Agendové IS'!E124</f>
        <v>0</v>
      </c>
      <c r="D11" s="84">
        <f t="shared" si="3"/>
        <v>0</v>
      </c>
      <c r="E11" s="159"/>
      <c r="F11" s="160"/>
      <c r="G11" s="84">
        <f t="shared" si="0"/>
        <v>0</v>
      </c>
      <c r="H11" s="161">
        <v>0</v>
      </c>
      <c r="I11" s="76">
        <f>'Parametre - Agendové IS'!E104</f>
        <v>0</v>
      </c>
      <c r="J11" s="84">
        <f t="shared" si="9"/>
        <v>0</v>
      </c>
      <c r="K11" s="75">
        <f>'Parametre - Agendové IS'!D134</f>
        <v>0</v>
      </c>
      <c r="L11" s="75">
        <f>'Parametre - Agendové IS'!E134</f>
        <v>0</v>
      </c>
      <c r="M11" s="84">
        <f t="shared" si="4"/>
        <v>0</v>
      </c>
      <c r="N11" s="76">
        <f>-'Parametre - Agendové IS'!D84</f>
        <v>0</v>
      </c>
      <c r="O11" s="76">
        <f>-'Parametre - Agendové IS'!E84</f>
        <v>0</v>
      </c>
      <c r="P11" s="84">
        <f t="shared" si="1"/>
        <v>0</v>
      </c>
      <c r="Q11" s="75">
        <f t="shared" si="5"/>
        <v>0</v>
      </c>
      <c r="R11" s="76">
        <f t="shared" si="2"/>
        <v>0</v>
      </c>
      <c r="S11" s="84">
        <f t="shared" si="6"/>
        <v>0</v>
      </c>
      <c r="T11" s="75">
        <f t="shared" si="7"/>
        <v>0</v>
      </c>
      <c r="U11" s="76">
        <f t="shared" si="7"/>
        <v>0</v>
      </c>
      <c r="V11" s="84">
        <f t="shared" si="8"/>
        <v>0</v>
      </c>
    </row>
    <row r="12" spans="1:22" ht="14.55" x14ac:dyDescent="0.35">
      <c r="A12" s="83" t="s">
        <v>108</v>
      </c>
      <c r="B12" s="75">
        <f>'Parametre - Agendové IS'!D125</f>
        <v>0</v>
      </c>
      <c r="C12" s="75">
        <f>'Parametre - Agendové IS'!E125</f>
        <v>0</v>
      </c>
      <c r="D12" s="84">
        <f t="shared" si="3"/>
        <v>0</v>
      </c>
      <c r="E12" s="159"/>
      <c r="F12" s="160"/>
      <c r="G12" s="84">
        <f t="shared" si="0"/>
        <v>0</v>
      </c>
      <c r="H12" s="161">
        <v>0</v>
      </c>
      <c r="I12" s="76">
        <f>'Parametre - Agendové IS'!E105</f>
        <v>0</v>
      </c>
      <c r="J12" s="84">
        <f t="shared" si="9"/>
        <v>0</v>
      </c>
      <c r="K12" s="75">
        <f>'Parametre - Agendové IS'!D135</f>
        <v>0</v>
      </c>
      <c r="L12" s="75">
        <f>'Parametre - Agendové IS'!E135</f>
        <v>0</v>
      </c>
      <c r="M12" s="84">
        <f t="shared" si="4"/>
        <v>0</v>
      </c>
      <c r="N12" s="76">
        <f>-'Parametre - Agendové IS'!D85</f>
        <v>0</v>
      </c>
      <c r="O12" s="76">
        <f>-'Parametre - Agendové IS'!E85</f>
        <v>0</v>
      </c>
      <c r="P12" s="84">
        <f t="shared" si="1"/>
        <v>0</v>
      </c>
      <c r="Q12" s="75">
        <f t="shared" si="5"/>
        <v>0</v>
      </c>
      <c r="R12" s="76">
        <f t="shared" si="2"/>
        <v>0</v>
      </c>
      <c r="S12" s="84">
        <f t="shared" si="6"/>
        <v>0</v>
      </c>
      <c r="T12" s="75">
        <f t="shared" si="7"/>
        <v>0</v>
      </c>
      <c r="U12" s="76">
        <f t="shared" si="7"/>
        <v>0</v>
      </c>
      <c r="V12" s="84">
        <f t="shared" si="8"/>
        <v>0</v>
      </c>
    </row>
    <row r="13" spans="1:22" ht="15.45" customHeight="1" thickBot="1" x14ac:dyDescent="0.4">
      <c r="A13" s="83" t="s">
        <v>109</v>
      </c>
      <c r="B13" s="87">
        <f>'Parametre - Agendové IS'!D126</f>
        <v>0</v>
      </c>
      <c r="C13" s="87">
        <f>'Parametre - Agendové IS'!E126</f>
        <v>0</v>
      </c>
      <c r="D13" s="163">
        <f t="shared" si="3"/>
        <v>0</v>
      </c>
      <c r="E13" s="164"/>
      <c r="F13" s="165"/>
      <c r="G13" s="163">
        <f t="shared" si="0"/>
        <v>0</v>
      </c>
      <c r="H13" s="161">
        <v>0</v>
      </c>
      <c r="I13" s="88">
        <f>'Parametre - Agendové IS'!E106</f>
        <v>0</v>
      </c>
      <c r="J13" s="163">
        <f t="shared" si="9"/>
        <v>0</v>
      </c>
      <c r="K13" s="87">
        <f>'Parametre - Agendové IS'!D136</f>
        <v>0</v>
      </c>
      <c r="L13" s="87">
        <f>'Parametre - Agendové IS'!E136</f>
        <v>0</v>
      </c>
      <c r="M13" s="163">
        <f t="shared" si="4"/>
        <v>0</v>
      </c>
      <c r="N13" s="88">
        <f>-'Parametre - Agendové IS'!D86</f>
        <v>0</v>
      </c>
      <c r="O13" s="88">
        <f>-'Parametre - Agendové IS'!E86</f>
        <v>0</v>
      </c>
      <c r="P13" s="88">
        <f t="shared" si="1"/>
        <v>0</v>
      </c>
      <c r="Q13" s="166">
        <f t="shared" si="5"/>
        <v>0</v>
      </c>
      <c r="R13" s="88">
        <f t="shared" si="2"/>
        <v>0</v>
      </c>
      <c r="S13" s="163">
        <f>R13-Q13</f>
        <v>0</v>
      </c>
      <c r="T13" s="87">
        <f t="shared" si="7"/>
        <v>0</v>
      </c>
      <c r="U13" s="88">
        <f t="shared" si="7"/>
        <v>0</v>
      </c>
      <c r="V13" s="163">
        <f t="shared" si="8"/>
        <v>0</v>
      </c>
    </row>
    <row r="14" spans="1:22" ht="14.55" x14ac:dyDescent="0.35">
      <c r="A14" s="167" t="s">
        <v>67</v>
      </c>
      <c r="B14" s="168">
        <f>SUM(B4:B13)</f>
        <v>0</v>
      </c>
      <c r="C14" s="168">
        <f t="shared" ref="C14:V14" si="10">SUM(C4:C13)</f>
        <v>0</v>
      </c>
      <c r="D14" s="169">
        <f t="shared" si="10"/>
        <v>0</v>
      </c>
      <c r="E14" s="168">
        <f t="shared" si="10"/>
        <v>0</v>
      </c>
      <c r="F14" s="170">
        <f t="shared" si="10"/>
        <v>0</v>
      </c>
      <c r="G14" s="169">
        <f t="shared" si="10"/>
        <v>0</v>
      </c>
      <c r="H14" s="168">
        <f t="shared" si="10"/>
        <v>0</v>
      </c>
      <c r="I14" s="170">
        <f t="shared" si="10"/>
        <v>0</v>
      </c>
      <c r="J14" s="169">
        <f t="shared" si="10"/>
        <v>0</v>
      </c>
      <c r="K14" s="168">
        <f t="shared" si="10"/>
        <v>0</v>
      </c>
      <c r="L14" s="168">
        <f t="shared" si="10"/>
        <v>0</v>
      </c>
      <c r="M14" s="169">
        <f t="shared" si="10"/>
        <v>0</v>
      </c>
      <c r="N14" s="170">
        <f t="shared" si="10"/>
        <v>0</v>
      </c>
      <c r="O14" s="170">
        <f t="shared" si="10"/>
        <v>0</v>
      </c>
      <c r="P14" s="171">
        <f t="shared" si="10"/>
        <v>0</v>
      </c>
      <c r="Q14" s="172">
        <f t="shared" si="10"/>
        <v>0</v>
      </c>
      <c r="R14" s="170">
        <f t="shared" si="10"/>
        <v>0</v>
      </c>
      <c r="S14" s="173">
        <f t="shared" si="10"/>
        <v>0</v>
      </c>
      <c r="T14" s="172">
        <f t="shared" si="10"/>
        <v>0</v>
      </c>
      <c r="U14" s="170">
        <f t="shared" si="10"/>
        <v>0</v>
      </c>
      <c r="V14" s="174">
        <f t="shared" si="10"/>
        <v>0</v>
      </c>
    </row>
    <row r="15" spans="1:22" ht="15" thickBot="1" x14ac:dyDescent="0.4">
      <c r="A15" s="175" t="s">
        <v>139</v>
      </c>
      <c r="B15" s="176"/>
      <c r="C15" s="176"/>
      <c r="D15" s="177">
        <f>D4+NPV(Faktory!$D$5,'Prínosy - Agendové IS'!D5:D13)</f>
        <v>0</v>
      </c>
      <c r="E15" s="178"/>
      <c r="F15" s="179"/>
      <c r="G15" s="177">
        <f>G4+NPV(Faktory!$D$3,'Prínosy - Agendové IS'!G5:G13)</f>
        <v>0</v>
      </c>
      <c r="H15" s="178"/>
      <c r="I15" s="179"/>
      <c r="J15" s="177">
        <f>J4+NPV(Faktory!$D$5,'Prínosy - Agendové IS'!J5:J13)</f>
        <v>0</v>
      </c>
      <c r="K15" s="176"/>
      <c r="L15" s="176"/>
      <c r="M15" s="177">
        <f>M4+NPV(Faktory!$D$5,'Prínosy - Agendové IS'!M5:M13)</f>
        <v>0</v>
      </c>
      <c r="N15" s="179"/>
      <c r="O15" s="179"/>
      <c r="P15" s="180">
        <f>P4+NPV(Faktory!$D$5,'Prínosy - Agendové IS'!P5:P13)</f>
        <v>0</v>
      </c>
      <c r="Q15" s="181"/>
      <c r="R15" s="179"/>
      <c r="S15" s="177">
        <f>S4+NPV(Faktory!$D$5,'Prínosy - Agendové IS'!S5:S13)</f>
        <v>0</v>
      </c>
      <c r="T15" s="181"/>
      <c r="U15" s="179"/>
      <c r="V15" s="177">
        <f>V4+NPV(Faktory!$D$5,'Prínosy - Agendové IS'!V5:V13)</f>
        <v>0</v>
      </c>
    </row>
    <row r="17" spans="2:2" x14ac:dyDescent="0.3">
      <c r="B17" s="100" t="s">
        <v>140</v>
      </c>
    </row>
  </sheetData>
  <protectedRanges>
    <protectedRange algorithmName="SHA-512" hashValue="f4ycvS5NMakRYlpexdvZE7kc5B00PVZgCpNS64jzUJaJceYSE+aleudxwPGxr22CZo/5IZ2uTHVQQMolnN60/A==" saltValue="c0KVc6r/LTYq/uhy9236YA==" spinCount="100000" sqref="E2:G15" name="Rozsah1"/>
  </protectedRanges>
  <mergeCells count="10">
    <mergeCell ref="B1:D1"/>
    <mergeCell ref="E1:P1"/>
    <mergeCell ref="Q1:V1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A4" sqref="A4"/>
    </sheetView>
  </sheetViews>
  <sheetFormatPr defaultRowHeight="14.4" x14ac:dyDescent="0.3"/>
  <cols>
    <col min="6" max="6" width="12.21875" customWidth="1"/>
    <col min="7" max="7" width="13.6640625" customWidth="1"/>
    <col min="9" max="10" width="11.21875" bestFit="1" customWidth="1"/>
    <col min="20" max="20" width="4.77734375" bestFit="1" customWidth="1"/>
    <col min="21" max="21" width="10.5546875" bestFit="1" customWidth="1"/>
    <col min="22" max="22" width="11.21875" bestFit="1" customWidth="1"/>
  </cols>
  <sheetData>
    <row r="1" spans="1:23" ht="15.75" customHeight="1" thickBot="1" x14ac:dyDescent="0.35">
      <c r="A1" s="182"/>
      <c r="B1" s="722" t="s">
        <v>141</v>
      </c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4"/>
      <c r="N1" s="722" t="s">
        <v>76</v>
      </c>
      <c r="O1" s="723"/>
      <c r="P1" s="724"/>
      <c r="Q1" s="725" t="s">
        <v>142</v>
      </c>
      <c r="R1" s="725"/>
      <c r="S1" s="725"/>
      <c r="T1" s="699" t="s">
        <v>143</v>
      </c>
      <c r="U1" s="700"/>
      <c r="V1" s="701"/>
    </row>
    <row r="2" spans="1:23" ht="15.75" customHeight="1" thickBot="1" x14ac:dyDescent="0.35">
      <c r="A2" s="151"/>
      <c r="B2" s="700" t="s">
        <v>74</v>
      </c>
      <c r="C2" s="700"/>
      <c r="D2" s="701"/>
      <c r="E2" s="700" t="s">
        <v>73</v>
      </c>
      <c r="F2" s="700"/>
      <c r="G2" s="701"/>
      <c r="H2" s="700" t="s">
        <v>72</v>
      </c>
      <c r="I2" s="700"/>
      <c r="J2" s="701"/>
      <c r="K2" s="700" t="s">
        <v>144</v>
      </c>
      <c r="L2" s="700"/>
      <c r="M2" s="701"/>
      <c r="N2" s="700"/>
      <c r="O2" s="700"/>
      <c r="P2" s="701"/>
      <c r="Q2" s="700" t="s">
        <v>69</v>
      </c>
      <c r="R2" s="700"/>
      <c r="S2" s="701"/>
      <c r="T2" s="151"/>
      <c r="U2" s="151"/>
      <c r="V2" s="183"/>
    </row>
    <row r="3" spans="1:23" ht="19.2" customHeight="1" thickBot="1" x14ac:dyDescent="0.4">
      <c r="A3" s="184" t="s">
        <v>96</v>
      </c>
      <c r="B3" s="185" t="s">
        <v>97</v>
      </c>
      <c r="C3" s="185" t="s">
        <v>98</v>
      </c>
      <c r="D3" s="186" t="s">
        <v>99</v>
      </c>
      <c r="E3" s="185" t="s">
        <v>97</v>
      </c>
      <c r="F3" s="185" t="s">
        <v>98</v>
      </c>
      <c r="G3" s="186" t="s">
        <v>99</v>
      </c>
      <c r="H3" s="185" t="s">
        <v>97</v>
      </c>
      <c r="I3" s="185" t="s">
        <v>98</v>
      </c>
      <c r="J3" s="186" t="s">
        <v>99</v>
      </c>
      <c r="K3" s="185" t="s">
        <v>97</v>
      </c>
      <c r="L3" s="185" t="s">
        <v>98</v>
      </c>
      <c r="M3" s="186" t="s">
        <v>99</v>
      </c>
      <c r="N3" s="185" t="s">
        <v>97</v>
      </c>
      <c r="O3" s="185" t="s">
        <v>98</v>
      </c>
      <c r="P3" s="186" t="s">
        <v>99</v>
      </c>
      <c r="Q3" s="185" t="s">
        <v>97</v>
      </c>
      <c r="R3" s="185" t="s">
        <v>98</v>
      </c>
      <c r="S3" s="186" t="s">
        <v>99</v>
      </c>
      <c r="T3" s="185" t="s">
        <v>97</v>
      </c>
      <c r="U3" s="185" t="s">
        <v>98</v>
      </c>
      <c r="V3" s="186" t="s">
        <v>99</v>
      </c>
    </row>
    <row r="4" spans="1:23" ht="14.55" x14ac:dyDescent="0.35">
      <c r="A4" s="187" t="s">
        <v>100</v>
      </c>
      <c r="B4" s="76">
        <f>TCO!D26+TCO!D27</f>
        <v>0</v>
      </c>
      <c r="C4" s="76">
        <f>(TCO!D$12*(1+$W$5))+TCO!D$13</f>
        <v>60000</v>
      </c>
      <c r="D4" s="77">
        <f>C4-B4</f>
        <v>60000</v>
      </c>
      <c r="E4" s="75">
        <f>TCO!D22+TCO!D23</f>
        <v>0</v>
      </c>
      <c r="F4" s="76">
        <f>(TCO!D$7*(1+$W$5))+TCO!D$8</f>
        <v>891660</v>
      </c>
      <c r="G4" s="77">
        <f>F4-E4</f>
        <v>891660</v>
      </c>
      <c r="H4" s="76">
        <f>TCO!D24+TCO!D25</f>
        <v>0</v>
      </c>
      <c r="I4" s="76">
        <f>(TCO!D$9*(1+$W$5))+TCO!D$10</f>
        <v>0</v>
      </c>
      <c r="J4" s="77">
        <f>I4-H4</f>
        <v>0</v>
      </c>
      <c r="K4" s="75">
        <v>0</v>
      </c>
      <c r="L4" s="75">
        <f>TCO!D11</f>
        <v>0</v>
      </c>
      <c r="M4" s="77">
        <f>L4-K4</f>
        <v>0</v>
      </c>
      <c r="N4" s="75">
        <v>0</v>
      </c>
      <c r="O4" s="75">
        <f>TCO!D14</f>
        <v>9000</v>
      </c>
      <c r="P4" s="77">
        <f>O4-N4</f>
        <v>9000</v>
      </c>
      <c r="Q4" s="75">
        <f>'Parametre - Agendové IS'!D107</f>
        <v>0</v>
      </c>
      <c r="R4" s="75">
        <f>'Parametre - Agendové IS'!E107</f>
        <v>0</v>
      </c>
      <c r="S4" s="77">
        <f t="shared" ref="S4:S13" si="0">IF(ISERR(R4-Q4),"-",R4-Q4)</f>
        <v>0</v>
      </c>
      <c r="T4" s="76">
        <f>SUM(B4,E4,H4,K4,N4,Q4)</f>
        <v>0</v>
      </c>
      <c r="U4" s="76">
        <f>((C4+F4+L4+O4+I4)*(1+$W$4))+R4</f>
        <v>960660</v>
      </c>
      <c r="V4" s="77">
        <f>U4-T4</f>
        <v>960660</v>
      </c>
      <c r="W4" s="188">
        <f>#REF!</f>
        <v>0</v>
      </c>
    </row>
    <row r="5" spans="1:23" ht="14.55" x14ac:dyDescent="0.35">
      <c r="A5" s="187" t="s">
        <v>101</v>
      </c>
      <c r="B5" s="76">
        <f>TCO!E26+TCO!E27</f>
        <v>0</v>
      </c>
      <c r="C5" s="76">
        <f>(TCO!E$12*(1+$W$5))+TCO!E$13</f>
        <v>0</v>
      </c>
      <c r="D5" s="84">
        <f t="shared" ref="D5:D13" si="1">C5-B5</f>
        <v>0</v>
      </c>
      <c r="E5" s="75">
        <f>TCO!E22+TCO!E23</f>
        <v>0</v>
      </c>
      <c r="F5" s="76">
        <f>(TCO!E$7*(1+$W$5))+TCO!E$8</f>
        <v>68260</v>
      </c>
      <c r="G5" s="84">
        <f t="shared" ref="G5:G13" si="2">F5-E5</f>
        <v>68260</v>
      </c>
      <c r="H5" s="76">
        <f>TCO!E24+TCO!E25</f>
        <v>0</v>
      </c>
      <c r="I5" s="76">
        <f>(TCO!E$9*(1+$W$5))+TCO!E$10</f>
        <v>3500</v>
      </c>
      <c r="J5" s="84">
        <f t="shared" ref="J5:J13" si="3">I5-H5</f>
        <v>3500</v>
      </c>
      <c r="K5" s="75">
        <v>0</v>
      </c>
      <c r="L5" s="75">
        <f>TCO!E11</f>
        <v>0</v>
      </c>
      <c r="M5" s="84">
        <f t="shared" ref="M5:M13" si="4">L5-K5</f>
        <v>0</v>
      </c>
      <c r="N5" s="75">
        <v>0</v>
      </c>
      <c r="O5" s="75">
        <f>TCO!E14</f>
        <v>0</v>
      </c>
      <c r="P5" s="84">
        <f t="shared" ref="P5:P13" si="5">O5-N5</f>
        <v>0</v>
      </c>
      <c r="Q5" s="75">
        <f>'Parametre - Agendové IS'!D108</f>
        <v>0</v>
      </c>
      <c r="R5" s="75">
        <f>'Parametre - Agendové IS'!E108</f>
        <v>0</v>
      </c>
      <c r="S5" s="84">
        <f t="shared" si="0"/>
        <v>0</v>
      </c>
      <c r="T5" s="76">
        <f t="shared" ref="T5:T13" si="6">SUM(B5,E5,H5,K5,N5,Q5)</f>
        <v>0</v>
      </c>
      <c r="U5" s="76">
        <f t="shared" ref="U5:U13" si="7">((C5+F5+L5+O5+I5)*(1+$W$4))+R5</f>
        <v>71760</v>
      </c>
      <c r="V5" s="84">
        <f t="shared" ref="V5:V13" si="8">U5-T5</f>
        <v>71760</v>
      </c>
      <c r="W5" s="188">
        <f>#REF!</f>
        <v>0</v>
      </c>
    </row>
    <row r="6" spans="1:23" ht="14.55" x14ac:dyDescent="0.35">
      <c r="A6" s="187" t="s">
        <v>102</v>
      </c>
      <c r="B6" s="76">
        <f>TCO!F26+TCO!F27</f>
        <v>0</v>
      </c>
      <c r="C6" s="76">
        <f>(TCO!F$12*(1+$W$5))+TCO!F$13</f>
        <v>0</v>
      </c>
      <c r="D6" s="84">
        <f t="shared" si="1"/>
        <v>0</v>
      </c>
      <c r="E6" s="75">
        <f>TCO!F22+TCO!F23</f>
        <v>0</v>
      </c>
      <c r="F6" s="76">
        <f>(TCO!F$7*(1+$W$5))+TCO!F$8</f>
        <v>68260</v>
      </c>
      <c r="G6" s="84">
        <f t="shared" si="2"/>
        <v>68260</v>
      </c>
      <c r="H6" s="76">
        <f>TCO!F24+TCO!F25</f>
        <v>0</v>
      </c>
      <c r="I6" s="76">
        <f>(TCO!F$9*(1+$W$5))+TCO!F$10</f>
        <v>3500</v>
      </c>
      <c r="J6" s="84">
        <f t="shared" si="3"/>
        <v>3500</v>
      </c>
      <c r="K6" s="75">
        <v>0</v>
      </c>
      <c r="L6" s="75">
        <f>TCO!F11</f>
        <v>0</v>
      </c>
      <c r="M6" s="84">
        <f t="shared" si="4"/>
        <v>0</v>
      </c>
      <c r="N6" s="75">
        <v>0</v>
      </c>
      <c r="O6" s="75">
        <f>TCO!F14</f>
        <v>0</v>
      </c>
      <c r="P6" s="84">
        <f t="shared" si="5"/>
        <v>0</v>
      </c>
      <c r="Q6" s="75">
        <f>'Parametre - Agendové IS'!D109</f>
        <v>0</v>
      </c>
      <c r="R6" s="75">
        <f>'Parametre - Agendové IS'!E109</f>
        <v>0</v>
      </c>
      <c r="S6" s="84">
        <f t="shared" si="0"/>
        <v>0</v>
      </c>
      <c r="T6" s="76">
        <f t="shared" si="6"/>
        <v>0</v>
      </c>
      <c r="U6" s="76">
        <f t="shared" si="7"/>
        <v>71760</v>
      </c>
      <c r="V6" s="84">
        <f t="shared" si="8"/>
        <v>71760</v>
      </c>
    </row>
    <row r="7" spans="1:23" ht="14.55" x14ac:dyDescent="0.35">
      <c r="A7" s="187" t="s">
        <v>103</v>
      </c>
      <c r="B7" s="76">
        <f>TCO!G26+TCO!G27</f>
        <v>0</v>
      </c>
      <c r="C7" s="76">
        <f>(TCO!G$12*(1+$W$5))+TCO!G$13</f>
        <v>0</v>
      </c>
      <c r="D7" s="84">
        <f t="shared" si="1"/>
        <v>0</v>
      </c>
      <c r="E7" s="75">
        <f>TCO!G22+TCO!G23</f>
        <v>0</v>
      </c>
      <c r="F7" s="76">
        <f>(TCO!G$7*(1+$W$5))+TCO!G$8</f>
        <v>68260</v>
      </c>
      <c r="G7" s="84">
        <f t="shared" si="2"/>
        <v>68260</v>
      </c>
      <c r="H7" s="76">
        <f>TCO!G24+TCO!G25</f>
        <v>0</v>
      </c>
      <c r="I7" s="76">
        <f>(TCO!G$9*(1+$W$5))+TCO!G$10</f>
        <v>3500</v>
      </c>
      <c r="J7" s="84">
        <f t="shared" si="3"/>
        <v>3500</v>
      </c>
      <c r="K7" s="75">
        <v>0</v>
      </c>
      <c r="L7" s="75">
        <f>TCO!G11</f>
        <v>0</v>
      </c>
      <c r="M7" s="84">
        <f t="shared" si="4"/>
        <v>0</v>
      </c>
      <c r="N7" s="75">
        <v>0</v>
      </c>
      <c r="O7" s="75">
        <f>TCO!G14</f>
        <v>0</v>
      </c>
      <c r="P7" s="84">
        <f t="shared" si="5"/>
        <v>0</v>
      </c>
      <c r="Q7" s="75">
        <f>'Parametre - Agendové IS'!D110</f>
        <v>0</v>
      </c>
      <c r="R7" s="75">
        <f>'Parametre - Agendové IS'!E110</f>
        <v>0</v>
      </c>
      <c r="S7" s="84">
        <f t="shared" si="0"/>
        <v>0</v>
      </c>
      <c r="T7" s="76">
        <f t="shared" si="6"/>
        <v>0</v>
      </c>
      <c r="U7" s="76">
        <f t="shared" si="7"/>
        <v>71760</v>
      </c>
      <c r="V7" s="84">
        <f t="shared" si="8"/>
        <v>71760</v>
      </c>
    </row>
    <row r="8" spans="1:23" ht="14.55" x14ac:dyDescent="0.35">
      <c r="A8" s="187" t="s">
        <v>104</v>
      </c>
      <c r="B8" s="76">
        <f>TCO!H26+TCO!H27</f>
        <v>0</v>
      </c>
      <c r="C8" s="76">
        <f>(TCO!H$12*(1+$W$5))+TCO!H$13</f>
        <v>0</v>
      </c>
      <c r="D8" s="84">
        <f t="shared" si="1"/>
        <v>0</v>
      </c>
      <c r="E8" s="75">
        <f>TCO!H22+TCO!H23</f>
        <v>0</v>
      </c>
      <c r="F8" s="76">
        <f>(TCO!H$7*(1+$W$5))+TCO!H$8</f>
        <v>68260</v>
      </c>
      <c r="G8" s="84">
        <f t="shared" si="2"/>
        <v>68260</v>
      </c>
      <c r="H8" s="76">
        <f>TCO!H24+TCO!H25</f>
        <v>0</v>
      </c>
      <c r="I8" s="76">
        <f>(TCO!H$9*(1+$W$5))+TCO!H$10</f>
        <v>3500</v>
      </c>
      <c r="J8" s="84">
        <f t="shared" si="3"/>
        <v>3500</v>
      </c>
      <c r="K8" s="75">
        <v>0</v>
      </c>
      <c r="L8" s="75">
        <f>TCO!H11</f>
        <v>0</v>
      </c>
      <c r="M8" s="84">
        <f t="shared" si="4"/>
        <v>0</v>
      </c>
      <c r="N8" s="75">
        <v>0</v>
      </c>
      <c r="O8" s="75">
        <f>TCO!H14</f>
        <v>0</v>
      </c>
      <c r="P8" s="84">
        <f t="shared" si="5"/>
        <v>0</v>
      </c>
      <c r="Q8" s="75">
        <f>'Parametre - Agendové IS'!D111</f>
        <v>0</v>
      </c>
      <c r="R8" s="75">
        <f>'Parametre - Agendové IS'!E111</f>
        <v>0</v>
      </c>
      <c r="S8" s="84">
        <f t="shared" si="0"/>
        <v>0</v>
      </c>
      <c r="T8" s="76">
        <f t="shared" si="6"/>
        <v>0</v>
      </c>
      <c r="U8" s="76">
        <f t="shared" si="7"/>
        <v>71760</v>
      </c>
      <c r="V8" s="84">
        <f t="shared" si="8"/>
        <v>71760</v>
      </c>
    </row>
    <row r="9" spans="1:23" ht="14.55" x14ac:dyDescent="0.35">
      <c r="A9" s="187" t="s">
        <v>105</v>
      </c>
      <c r="B9" s="76">
        <f>TCO!I26+TCO!I27</f>
        <v>0</v>
      </c>
      <c r="C9" s="76">
        <f>(TCO!I$12*(1+$W$5))+TCO!I$13</f>
        <v>0</v>
      </c>
      <c r="D9" s="84">
        <f t="shared" si="1"/>
        <v>0</v>
      </c>
      <c r="E9" s="75">
        <f>TCO!I22+TCO!I23</f>
        <v>0</v>
      </c>
      <c r="F9" s="76">
        <f>(TCO!I$7*(1+$W$5))+TCO!I$8</f>
        <v>68260</v>
      </c>
      <c r="G9" s="84">
        <f t="shared" si="2"/>
        <v>68260</v>
      </c>
      <c r="H9" s="76">
        <f>TCO!I24+TCO!I25</f>
        <v>0</v>
      </c>
      <c r="I9" s="76">
        <f>(TCO!I$9*(1+$W$5))+TCO!I$10</f>
        <v>3500</v>
      </c>
      <c r="J9" s="84">
        <f t="shared" si="3"/>
        <v>3500</v>
      </c>
      <c r="K9" s="75">
        <v>0</v>
      </c>
      <c r="L9" s="75">
        <f>TCO!I11</f>
        <v>0</v>
      </c>
      <c r="M9" s="84">
        <f t="shared" si="4"/>
        <v>0</v>
      </c>
      <c r="N9" s="75">
        <v>0</v>
      </c>
      <c r="O9" s="75">
        <f>TCO!I14</f>
        <v>0</v>
      </c>
      <c r="P9" s="84">
        <f t="shared" si="5"/>
        <v>0</v>
      </c>
      <c r="Q9" s="75">
        <f>'Parametre - Agendové IS'!D112</f>
        <v>0</v>
      </c>
      <c r="R9" s="75">
        <f>'Parametre - Agendové IS'!E112</f>
        <v>0</v>
      </c>
      <c r="S9" s="84">
        <f t="shared" si="0"/>
        <v>0</v>
      </c>
      <c r="T9" s="76">
        <f t="shared" si="6"/>
        <v>0</v>
      </c>
      <c r="U9" s="76">
        <f t="shared" si="7"/>
        <v>71760</v>
      </c>
      <c r="V9" s="84">
        <f t="shared" si="8"/>
        <v>71760</v>
      </c>
    </row>
    <row r="10" spans="1:23" ht="14.55" x14ac:dyDescent="0.35">
      <c r="A10" s="187" t="s">
        <v>106</v>
      </c>
      <c r="B10" s="76">
        <f>TCO!J26+TCO!J27</f>
        <v>0</v>
      </c>
      <c r="C10" s="76">
        <f>(TCO!J$12*(1+$W$5))+TCO!J$13</f>
        <v>0</v>
      </c>
      <c r="D10" s="84">
        <f t="shared" si="1"/>
        <v>0</v>
      </c>
      <c r="E10" s="75">
        <f>TCO!J22+TCO!J23</f>
        <v>0</v>
      </c>
      <c r="F10" s="76">
        <f>(TCO!J$7*(1+$W$5))+TCO!J$8</f>
        <v>68260</v>
      </c>
      <c r="G10" s="84">
        <f t="shared" si="2"/>
        <v>68260</v>
      </c>
      <c r="H10" s="76">
        <f>TCO!J24+TCO!J25</f>
        <v>0</v>
      </c>
      <c r="I10" s="76">
        <f>(TCO!J$9*(1+$W$5))+TCO!J$10</f>
        <v>3500</v>
      </c>
      <c r="J10" s="84">
        <f t="shared" si="3"/>
        <v>3500</v>
      </c>
      <c r="K10" s="75">
        <v>0</v>
      </c>
      <c r="L10" s="75">
        <f>TCO!J11</f>
        <v>0</v>
      </c>
      <c r="M10" s="84">
        <f t="shared" si="4"/>
        <v>0</v>
      </c>
      <c r="N10" s="75">
        <v>0</v>
      </c>
      <c r="O10" s="75">
        <f>TCO!J14</f>
        <v>0</v>
      </c>
      <c r="P10" s="84">
        <f t="shared" si="5"/>
        <v>0</v>
      </c>
      <c r="Q10" s="75">
        <f>'Parametre - Agendové IS'!D113</f>
        <v>0</v>
      </c>
      <c r="R10" s="75">
        <f>'Parametre - Agendové IS'!E113</f>
        <v>0</v>
      </c>
      <c r="S10" s="84">
        <f t="shared" si="0"/>
        <v>0</v>
      </c>
      <c r="T10" s="76">
        <f t="shared" si="6"/>
        <v>0</v>
      </c>
      <c r="U10" s="76">
        <f t="shared" si="7"/>
        <v>71760</v>
      </c>
      <c r="V10" s="84">
        <f t="shared" si="8"/>
        <v>71760</v>
      </c>
    </row>
    <row r="11" spans="1:23" ht="14.55" x14ac:dyDescent="0.35">
      <c r="A11" s="187" t="s">
        <v>107</v>
      </c>
      <c r="B11" s="76">
        <f>TCO!K26+TCO!K27</f>
        <v>0</v>
      </c>
      <c r="C11" s="76">
        <f>(TCO!K$12*(1+$W$5))+TCO!K$13</f>
        <v>0</v>
      </c>
      <c r="D11" s="84">
        <f t="shared" si="1"/>
        <v>0</v>
      </c>
      <c r="E11" s="75">
        <f>TCO!K22+TCO!K23</f>
        <v>0</v>
      </c>
      <c r="F11" s="76">
        <f>(TCO!K$7*(1+$W$5))+TCO!K$8</f>
        <v>68260</v>
      </c>
      <c r="G11" s="84">
        <f t="shared" si="2"/>
        <v>68260</v>
      </c>
      <c r="H11" s="76">
        <f>TCO!K24+TCO!K25</f>
        <v>0</v>
      </c>
      <c r="I11" s="76">
        <f>(TCO!K$9*(1+$W$5))+TCO!K$10</f>
        <v>3500</v>
      </c>
      <c r="J11" s="84">
        <f t="shared" si="3"/>
        <v>3500</v>
      </c>
      <c r="K11" s="75">
        <v>0</v>
      </c>
      <c r="L11" s="75">
        <f>TCO!K11</f>
        <v>0</v>
      </c>
      <c r="M11" s="84">
        <f t="shared" si="4"/>
        <v>0</v>
      </c>
      <c r="N11" s="75">
        <v>0</v>
      </c>
      <c r="O11" s="75">
        <f>TCO!K14</f>
        <v>0</v>
      </c>
      <c r="P11" s="84">
        <f t="shared" si="5"/>
        <v>0</v>
      </c>
      <c r="Q11" s="75">
        <f>'Parametre - Agendové IS'!D114</f>
        <v>0</v>
      </c>
      <c r="R11" s="75">
        <f>'Parametre - Agendové IS'!E114</f>
        <v>0</v>
      </c>
      <c r="S11" s="84">
        <f t="shared" si="0"/>
        <v>0</v>
      </c>
      <c r="T11" s="76">
        <f t="shared" si="6"/>
        <v>0</v>
      </c>
      <c r="U11" s="76">
        <f t="shared" si="7"/>
        <v>71760</v>
      </c>
      <c r="V11" s="84">
        <f t="shared" si="8"/>
        <v>71760</v>
      </c>
    </row>
    <row r="12" spans="1:23" ht="14.55" x14ac:dyDescent="0.35">
      <c r="A12" s="187" t="s">
        <v>108</v>
      </c>
      <c r="B12" s="76">
        <f>TCO!L26+TCO!L27</f>
        <v>0</v>
      </c>
      <c r="C12" s="76">
        <f>(TCO!L$12*(1+$W$5))+TCO!L$13</f>
        <v>0</v>
      </c>
      <c r="D12" s="84">
        <f t="shared" si="1"/>
        <v>0</v>
      </c>
      <c r="E12" s="75">
        <f>TCO!L22+TCO!L23</f>
        <v>0</v>
      </c>
      <c r="F12" s="76">
        <f>(TCO!L$7*(1+$W$5))+TCO!L$8</f>
        <v>68260</v>
      </c>
      <c r="G12" s="84">
        <f t="shared" si="2"/>
        <v>68260</v>
      </c>
      <c r="H12" s="76">
        <f>TCO!L24+TCO!L25</f>
        <v>0</v>
      </c>
      <c r="I12" s="76">
        <f>(TCO!L$9*(1+$W$5))+TCO!L$10</f>
        <v>3500</v>
      </c>
      <c r="J12" s="84">
        <f t="shared" si="3"/>
        <v>3500</v>
      </c>
      <c r="K12" s="75">
        <v>0</v>
      </c>
      <c r="L12" s="75">
        <f>TCO!L11</f>
        <v>0</v>
      </c>
      <c r="M12" s="84">
        <f t="shared" si="4"/>
        <v>0</v>
      </c>
      <c r="N12" s="75">
        <v>0</v>
      </c>
      <c r="O12" s="75">
        <f>TCO!L14</f>
        <v>0</v>
      </c>
      <c r="P12" s="84">
        <f t="shared" si="5"/>
        <v>0</v>
      </c>
      <c r="Q12" s="75">
        <f>'Parametre - Agendové IS'!D115</f>
        <v>0</v>
      </c>
      <c r="R12" s="75">
        <f>'Parametre - Agendové IS'!E115</f>
        <v>0</v>
      </c>
      <c r="S12" s="84">
        <f t="shared" si="0"/>
        <v>0</v>
      </c>
      <c r="T12" s="76">
        <f t="shared" si="6"/>
        <v>0</v>
      </c>
      <c r="U12" s="76">
        <f t="shared" si="7"/>
        <v>71760</v>
      </c>
      <c r="V12" s="84">
        <f t="shared" si="8"/>
        <v>71760</v>
      </c>
    </row>
    <row r="13" spans="1:23" ht="15" thickBot="1" x14ac:dyDescent="0.4">
      <c r="A13" s="189" t="s">
        <v>109</v>
      </c>
      <c r="B13" s="88">
        <f>TCO!M26+TCO!M27</f>
        <v>0</v>
      </c>
      <c r="C13" s="88">
        <f>(TCO!M$12*(1+$W$5))+TCO!M$13</f>
        <v>0</v>
      </c>
      <c r="D13" s="163">
        <f t="shared" si="1"/>
        <v>0</v>
      </c>
      <c r="E13" s="87">
        <f>TCO!M22+TCO!M23</f>
        <v>0</v>
      </c>
      <c r="F13" s="88">
        <f>(TCO!M$7*(1+$W$5))+TCO!M$8</f>
        <v>68260</v>
      </c>
      <c r="G13" s="163">
        <f t="shared" si="2"/>
        <v>68260</v>
      </c>
      <c r="H13" s="88">
        <f>TCO!M24+TCO!M25</f>
        <v>0</v>
      </c>
      <c r="I13" s="88">
        <f>(TCO!M$9*(1+$W$5))+TCO!M$10</f>
        <v>3500</v>
      </c>
      <c r="J13" s="163">
        <f t="shared" si="3"/>
        <v>3500</v>
      </c>
      <c r="K13" s="87">
        <v>0</v>
      </c>
      <c r="L13" s="87">
        <f>TCO!M11</f>
        <v>0</v>
      </c>
      <c r="M13" s="163">
        <f t="shared" si="4"/>
        <v>0</v>
      </c>
      <c r="N13" s="87">
        <v>0</v>
      </c>
      <c r="O13" s="87">
        <f>TCO!M14</f>
        <v>0</v>
      </c>
      <c r="P13" s="163">
        <f t="shared" si="5"/>
        <v>0</v>
      </c>
      <c r="Q13" s="87">
        <f>'Parametre - Agendové IS'!D116</f>
        <v>0</v>
      </c>
      <c r="R13" s="87">
        <f>'Parametre - Agendové IS'!E116</f>
        <v>0</v>
      </c>
      <c r="S13" s="163">
        <f t="shared" si="0"/>
        <v>0</v>
      </c>
      <c r="T13" s="76">
        <f t="shared" si="6"/>
        <v>0</v>
      </c>
      <c r="U13" s="76">
        <f t="shared" si="7"/>
        <v>71760</v>
      </c>
      <c r="V13" s="163">
        <f t="shared" si="8"/>
        <v>71760</v>
      </c>
    </row>
    <row r="14" spans="1:23" ht="14.55" x14ac:dyDescent="0.35">
      <c r="A14" s="190" t="s">
        <v>67</v>
      </c>
      <c r="B14" s="172">
        <f>SUM(B4:B13)</f>
        <v>0</v>
      </c>
      <c r="C14" s="170">
        <f t="shared" ref="C14:S14" si="9">SUM(C4:C13)</f>
        <v>60000</v>
      </c>
      <c r="D14" s="169">
        <f t="shared" si="9"/>
        <v>60000</v>
      </c>
      <c r="E14" s="172">
        <f t="shared" si="9"/>
        <v>0</v>
      </c>
      <c r="F14" s="170">
        <f t="shared" si="9"/>
        <v>1506000</v>
      </c>
      <c r="G14" s="169">
        <f t="shared" si="9"/>
        <v>1506000</v>
      </c>
      <c r="H14" s="172">
        <f t="shared" si="9"/>
        <v>0</v>
      </c>
      <c r="I14" s="170">
        <f t="shared" si="9"/>
        <v>31500</v>
      </c>
      <c r="J14" s="169">
        <f t="shared" si="9"/>
        <v>31500</v>
      </c>
      <c r="K14" s="172">
        <f t="shared" si="9"/>
        <v>0</v>
      </c>
      <c r="L14" s="170">
        <f t="shared" si="9"/>
        <v>0</v>
      </c>
      <c r="M14" s="169">
        <f t="shared" si="9"/>
        <v>0</v>
      </c>
      <c r="N14" s="172">
        <f t="shared" si="9"/>
        <v>0</v>
      </c>
      <c r="O14" s="170">
        <f t="shared" si="9"/>
        <v>9000</v>
      </c>
      <c r="P14" s="169">
        <f t="shared" si="9"/>
        <v>9000</v>
      </c>
      <c r="Q14" s="172">
        <f t="shared" si="9"/>
        <v>0</v>
      </c>
      <c r="R14" s="170">
        <f t="shared" si="9"/>
        <v>0</v>
      </c>
      <c r="S14" s="169">
        <f t="shared" si="9"/>
        <v>0</v>
      </c>
      <c r="T14" s="191">
        <f>SUM(T4:T13)</f>
        <v>0</v>
      </c>
      <c r="U14" s="192">
        <f>SUM(U4:U13)</f>
        <v>1606500</v>
      </c>
      <c r="V14" s="193">
        <f>SUM(V4:V13)</f>
        <v>1606500</v>
      </c>
    </row>
    <row r="15" spans="1:23" ht="15" thickBot="1" x14ac:dyDescent="0.4">
      <c r="A15" s="190" t="s">
        <v>139</v>
      </c>
      <c r="B15" s="181"/>
      <c r="C15" s="179"/>
      <c r="D15" s="177">
        <f>D4+NPV(Faktory!$D$5,D5:D13)</f>
        <v>60000</v>
      </c>
      <c r="E15" s="181"/>
      <c r="F15" s="179"/>
      <c r="G15" s="177">
        <f>G4+NPV(Faktory!$D$5,G5:G13)</f>
        <v>1376839.907579463</v>
      </c>
      <c r="H15" s="181"/>
      <c r="I15" s="179"/>
      <c r="J15" s="177">
        <f>J4+NPV(Faktory!$D$5,J5:J13)</f>
        <v>24877.37586475418</v>
      </c>
      <c r="K15" s="181"/>
      <c r="L15" s="179"/>
      <c r="M15" s="177">
        <f>M4+NPV(Faktory!$D$5,M5:M13)</f>
        <v>0</v>
      </c>
      <c r="N15" s="181"/>
      <c r="O15" s="179"/>
      <c r="P15" s="177">
        <f>P4+NPV(Faktory!$D$5,P5:P13)</f>
        <v>9000</v>
      </c>
      <c r="Q15" s="181"/>
      <c r="R15" s="179"/>
      <c r="S15" s="177">
        <f>S4+NPV(Faktory!$D$5,S5:S13)</f>
        <v>0</v>
      </c>
      <c r="T15" s="194"/>
      <c r="U15" s="195"/>
      <c r="V15" s="196">
        <f>V4+NPV(Faktory!$D$5,V5:V13)</f>
        <v>1470717.2834442172</v>
      </c>
    </row>
    <row r="16" spans="1:23" ht="14.55" x14ac:dyDescent="0.35">
      <c r="A16" s="99"/>
      <c r="B16" s="99"/>
      <c r="C16" s="99"/>
      <c r="D16" s="197"/>
      <c r="E16" s="99"/>
      <c r="F16" s="99"/>
      <c r="G16" s="197"/>
      <c r="H16" s="99"/>
      <c r="I16" s="99"/>
      <c r="J16" s="197"/>
      <c r="K16" s="197"/>
      <c r="L16" s="197"/>
      <c r="M16" s="197"/>
      <c r="N16" s="197"/>
      <c r="O16" s="197"/>
      <c r="P16" s="197"/>
      <c r="Q16" s="99"/>
      <c r="R16" s="99"/>
      <c r="S16" s="197"/>
      <c r="T16" s="198"/>
      <c r="U16" s="198"/>
      <c r="V16" s="198"/>
    </row>
    <row r="17" spans="1:2" x14ac:dyDescent="0.3">
      <c r="A17" s="199"/>
      <c r="B17" s="100" t="s">
        <v>145</v>
      </c>
    </row>
  </sheetData>
  <mergeCells count="10">
    <mergeCell ref="B1:M1"/>
    <mergeCell ref="N1:P1"/>
    <mergeCell ref="Q1:S1"/>
    <mergeCell ref="T1:V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workbookViewId="0">
      <selection activeCell="T16" sqref="T16"/>
    </sheetView>
  </sheetViews>
  <sheetFormatPr defaultRowHeight="14.4" x14ac:dyDescent="0.3"/>
  <sheetData>
    <row r="1" spans="1:19" s="202" customFormat="1" ht="36" customHeight="1" x14ac:dyDescent="0.35">
      <c r="A1" s="200"/>
      <c r="B1" s="200"/>
      <c r="C1" s="200"/>
      <c r="D1" s="746" t="s">
        <v>67</v>
      </c>
      <c r="E1" s="747"/>
      <c r="F1" s="748"/>
      <c r="G1" s="741" t="s">
        <v>146</v>
      </c>
      <c r="H1" s="742"/>
      <c r="I1" s="743"/>
      <c r="J1" s="744" t="s">
        <v>147</v>
      </c>
      <c r="K1" s="742"/>
      <c r="L1" s="743"/>
      <c r="M1" s="744" t="s">
        <v>148</v>
      </c>
      <c r="N1" s="742"/>
      <c r="O1" s="743"/>
      <c r="P1" s="744" t="s">
        <v>149</v>
      </c>
      <c r="Q1" s="742"/>
      <c r="R1" s="743"/>
      <c r="S1" s="201"/>
    </row>
    <row r="2" spans="1:19" s="202" customFormat="1" ht="36" customHeight="1" x14ac:dyDescent="0.3">
      <c r="A2" s="200" t="s">
        <v>150</v>
      </c>
      <c r="B2" s="200"/>
      <c r="C2" s="200"/>
      <c r="D2" s="203"/>
      <c r="E2" s="204"/>
      <c r="F2" s="205"/>
      <c r="G2" s="741" t="s">
        <v>151</v>
      </c>
      <c r="H2" s="742"/>
      <c r="I2" s="743"/>
      <c r="J2" s="744" t="s">
        <v>152</v>
      </c>
      <c r="K2" s="742"/>
      <c r="L2" s="743"/>
      <c r="M2" s="744" t="s">
        <v>153</v>
      </c>
      <c r="N2" s="742"/>
      <c r="O2" s="743"/>
      <c r="P2" s="744" t="s">
        <v>154</v>
      </c>
      <c r="Q2" s="742"/>
      <c r="R2" s="745"/>
      <c r="S2" s="201"/>
    </row>
    <row r="3" spans="1:19" s="202" customFormat="1" ht="36" customHeight="1" x14ac:dyDescent="0.3">
      <c r="A3" s="200" t="s">
        <v>155</v>
      </c>
      <c r="B3" s="200"/>
      <c r="C3" s="200"/>
      <c r="D3" s="203"/>
      <c r="E3" s="204"/>
      <c r="F3" s="205"/>
      <c r="G3" s="736" t="str">
        <f>#REF!</f>
        <v>Aplikačný modul 1</v>
      </c>
      <c r="H3" s="737"/>
      <c r="I3" s="738"/>
      <c r="J3" s="739" t="str">
        <f>#REF!</f>
        <v>Aplikačný modul 2</v>
      </c>
      <c r="K3" s="737"/>
      <c r="L3" s="738"/>
      <c r="M3" s="739" t="str">
        <f>#REF!</f>
        <v>Aplikačný modul 3</v>
      </c>
      <c r="N3" s="737"/>
      <c r="O3" s="738"/>
      <c r="P3" s="739" t="str">
        <f>#REF!</f>
        <v>Aplikačný modul 1</v>
      </c>
      <c r="Q3" s="737"/>
      <c r="R3" s="740"/>
      <c r="S3" s="201"/>
    </row>
    <row r="4" spans="1:19" s="202" customFormat="1" ht="36" customHeight="1" x14ac:dyDescent="0.3">
      <c r="A4" s="200" t="s">
        <v>156</v>
      </c>
      <c r="B4" s="200"/>
      <c r="C4" s="200"/>
      <c r="D4" s="203"/>
      <c r="E4" s="204"/>
      <c r="F4" s="205"/>
      <c r="G4" s="736" t="str">
        <f>'TCO TO BE - HW'!F1</f>
        <v>Aplikačný modul 1</v>
      </c>
      <c r="H4" s="737"/>
      <c r="I4" s="738"/>
      <c r="J4" s="739" t="str">
        <f>'TCO TO BE - HW'!G1</f>
        <v>Aplikačný modul 2</v>
      </c>
      <c r="K4" s="737"/>
      <c r="L4" s="738"/>
      <c r="M4" s="739" t="str">
        <f>'TCO TO BE - HW'!H1</f>
        <v>Aplikačný modul 3</v>
      </c>
      <c r="N4" s="737"/>
      <c r="O4" s="738"/>
      <c r="P4" s="739" t="str">
        <f>'TCO TO BE - HW'!F1</f>
        <v>Aplikačný modul 1</v>
      </c>
      <c r="Q4" s="737"/>
      <c r="R4" s="740"/>
      <c r="S4" s="201"/>
    </row>
    <row r="5" spans="1:19" s="216" customFormat="1" ht="15.75" customHeight="1" thickBot="1" x14ac:dyDescent="0.4">
      <c r="A5" s="206" t="s">
        <v>157</v>
      </c>
      <c r="B5" s="206" t="s">
        <v>158</v>
      </c>
      <c r="C5" s="207" t="s">
        <v>96</v>
      </c>
      <c r="D5" s="208" t="s">
        <v>97</v>
      </c>
      <c r="E5" s="209" t="s">
        <v>98</v>
      </c>
      <c r="F5" s="210" t="s">
        <v>159</v>
      </c>
      <c r="G5" s="211" t="s">
        <v>97</v>
      </c>
      <c r="H5" s="211" t="s">
        <v>98</v>
      </c>
      <c r="I5" s="212" t="s">
        <v>159</v>
      </c>
      <c r="J5" s="213" t="s">
        <v>97</v>
      </c>
      <c r="K5" s="211" t="s">
        <v>98</v>
      </c>
      <c r="L5" s="212" t="s">
        <v>159</v>
      </c>
      <c r="M5" s="213" t="s">
        <v>97</v>
      </c>
      <c r="N5" s="211" t="s">
        <v>98</v>
      </c>
      <c r="O5" s="212" t="s">
        <v>159</v>
      </c>
      <c r="P5" s="213" t="s">
        <v>97</v>
      </c>
      <c r="Q5" s="211" t="s">
        <v>98</v>
      </c>
      <c r="R5" s="214" t="s">
        <v>159</v>
      </c>
      <c r="S5" s="215"/>
    </row>
    <row r="6" spans="1:19" s="226" customFormat="1" ht="14.55" customHeight="1" x14ac:dyDescent="0.3">
      <c r="A6" s="730" t="s">
        <v>160</v>
      </c>
      <c r="B6" s="733" t="s">
        <v>161</v>
      </c>
      <c r="C6" s="217" t="s">
        <v>100</v>
      </c>
      <c r="D6" s="218">
        <f>G6+J6+M6+P6</f>
        <v>0</v>
      </c>
      <c r="E6" s="219">
        <f>H6+K6+N6+Q6</f>
        <v>0</v>
      </c>
      <c r="F6" s="220">
        <f>I6+L6+O6+R6</f>
        <v>0</v>
      </c>
      <c r="G6" s="221"/>
      <c r="H6" s="221"/>
      <c r="I6" s="222">
        <f>H6-G6</f>
        <v>0</v>
      </c>
      <c r="J6" s="221"/>
      <c r="K6" s="221"/>
      <c r="L6" s="222">
        <f>K6-J6</f>
        <v>0</v>
      </c>
      <c r="M6" s="221"/>
      <c r="N6" s="221"/>
      <c r="O6" s="222">
        <f>N6-M6</f>
        <v>0</v>
      </c>
      <c r="P6" s="221"/>
      <c r="Q6" s="223"/>
      <c r="R6" s="224">
        <f>Q6-P6</f>
        <v>0</v>
      </c>
      <c r="S6" s="225">
        <v>0</v>
      </c>
    </row>
    <row r="7" spans="1:19" s="226" customFormat="1" x14ac:dyDescent="0.3">
      <c r="A7" s="731"/>
      <c r="B7" s="734"/>
      <c r="C7" s="227" t="s">
        <v>101</v>
      </c>
      <c r="D7" s="228">
        <f t="shared" ref="D7:F70" si="0">G7+J7+M7+P7</f>
        <v>0</v>
      </c>
      <c r="E7" s="229">
        <f t="shared" si="0"/>
        <v>0</v>
      </c>
      <c r="F7" s="230">
        <f t="shared" si="0"/>
        <v>0</v>
      </c>
      <c r="G7" s="231"/>
      <c r="H7" s="231"/>
      <c r="I7" s="232">
        <f t="shared" ref="I7:I25" si="1">H7-G7</f>
        <v>0</v>
      </c>
      <c r="J7" s="231"/>
      <c r="K7" s="231"/>
      <c r="L7" s="232">
        <f t="shared" ref="L7:L25" si="2">K7-J7</f>
        <v>0</v>
      </c>
      <c r="M7" s="231"/>
      <c r="N7" s="231"/>
      <c r="O7" s="232">
        <f t="shared" ref="O7:O25" si="3">N7-M7</f>
        <v>0</v>
      </c>
      <c r="P7" s="231"/>
      <c r="Q7" s="233"/>
      <c r="R7" s="234">
        <f t="shared" ref="R7:R25" si="4">Q7-P7</f>
        <v>0</v>
      </c>
      <c r="S7" s="225"/>
    </row>
    <row r="8" spans="1:19" s="226" customFormat="1" x14ac:dyDescent="0.3">
      <c r="A8" s="731"/>
      <c r="B8" s="734"/>
      <c r="C8" s="227" t="s">
        <v>102</v>
      </c>
      <c r="D8" s="228">
        <f t="shared" si="0"/>
        <v>0</v>
      </c>
      <c r="E8" s="229">
        <f t="shared" si="0"/>
        <v>0</v>
      </c>
      <c r="F8" s="230">
        <f t="shared" si="0"/>
        <v>0</v>
      </c>
      <c r="G8" s="231"/>
      <c r="H8" s="231"/>
      <c r="I8" s="232">
        <f t="shared" si="1"/>
        <v>0</v>
      </c>
      <c r="J8" s="231"/>
      <c r="K8" s="231"/>
      <c r="L8" s="232">
        <f t="shared" si="2"/>
        <v>0</v>
      </c>
      <c r="M8" s="231"/>
      <c r="N8" s="231"/>
      <c r="O8" s="232">
        <f t="shared" si="3"/>
        <v>0</v>
      </c>
      <c r="P8" s="231"/>
      <c r="Q8" s="233"/>
      <c r="R8" s="234">
        <f t="shared" si="4"/>
        <v>0</v>
      </c>
      <c r="S8" s="225"/>
    </row>
    <row r="9" spans="1:19" s="226" customFormat="1" x14ac:dyDescent="0.3">
      <c r="A9" s="731"/>
      <c r="B9" s="734"/>
      <c r="C9" s="227" t="s">
        <v>103</v>
      </c>
      <c r="D9" s="228">
        <f t="shared" si="0"/>
        <v>0</v>
      </c>
      <c r="E9" s="229">
        <f t="shared" si="0"/>
        <v>0</v>
      </c>
      <c r="F9" s="230">
        <f t="shared" si="0"/>
        <v>0</v>
      </c>
      <c r="G9" s="231"/>
      <c r="H9" s="231"/>
      <c r="I9" s="232">
        <f t="shared" si="1"/>
        <v>0</v>
      </c>
      <c r="J9" s="231"/>
      <c r="K9" s="231"/>
      <c r="L9" s="232">
        <f t="shared" si="2"/>
        <v>0</v>
      </c>
      <c r="M9" s="231"/>
      <c r="N9" s="231"/>
      <c r="O9" s="232">
        <f t="shared" si="3"/>
        <v>0</v>
      </c>
      <c r="P9" s="231"/>
      <c r="Q9" s="233"/>
      <c r="R9" s="234">
        <f t="shared" si="4"/>
        <v>0</v>
      </c>
      <c r="S9" s="225"/>
    </row>
    <row r="10" spans="1:19" s="226" customFormat="1" x14ac:dyDescent="0.3">
      <c r="A10" s="731"/>
      <c r="B10" s="734"/>
      <c r="C10" s="227" t="s">
        <v>104</v>
      </c>
      <c r="D10" s="228">
        <f t="shared" si="0"/>
        <v>0</v>
      </c>
      <c r="E10" s="229">
        <f t="shared" si="0"/>
        <v>0</v>
      </c>
      <c r="F10" s="230">
        <f t="shared" si="0"/>
        <v>0</v>
      </c>
      <c r="G10" s="231"/>
      <c r="H10" s="231"/>
      <c r="I10" s="232">
        <f t="shared" si="1"/>
        <v>0</v>
      </c>
      <c r="J10" s="231"/>
      <c r="K10" s="231"/>
      <c r="L10" s="232">
        <f t="shared" si="2"/>
        <v>0</v>
      </c>
      <c r="M10" s="231"/>
      <c r="N10" s="231"/>
      <c r="O10" s="232">
        <f t="shared" si="3"/>
        <v>0</v>
      </c>
      <c r="P10" s="231"/>
      <c r="Q10" s="233"/>
      <c r="R10" s="234">
        <f t="shared" si="4"/>
        <v>0</v>
      </c>
      <c r="S10" s="225"/>
    </row>
    <row r="11" spans="1:19" s="226" customFormat="1" x14ac:dyDescent="0.3">
      <c r="A11" s="731"/>
      <c r="B11" s="734"/>
      <c r="C11" s="227" t="s">
        <v>105</v>
      </c>
      <c r="D11" s="228">
        <f t="shared" si="0"/>
        <v>0</v>
      </c>
      <c r="E11" s="229">
        <f t="shared" si="0"/>
        <v>0</v>
      </c>
      <c r="F11" s="230">
        <f t="shared" si="0"/>
        <v>0</v>
      </c>
      <c r="G11" s="231"/>
      <c r="H11" s="231"/>
      <c r="I11" s="232">
        <f t="shared" si="1"/>
        <v>0</v>
      </c>
      <c r="J11" s="231"/>
      <c r="K11" s="231"/>
      <c r="L11" s="232">
        <f t="shared" si="2"/>
        <v>0</v>
      </c>
      <c r="M11" s="231"/>
      <c r="N11" s="231"/>
      <c r="O11" s="232">
        <f t="shared" si="3"/>
        <v>0</v>
      </c>
      <c r="P11" s="231"/>
      <c r="Q11" s="233"/>
      <c r="R11" s="234">
        <f t="shared" si="4"/>
        <v>0</v>
      </c>
      <c r="S11" s="225"/>
    </row>
    <row r="12" spans="1:19" s="226" customFormat="1" x14ac:dyDescent="0.3">
      <c r="A12" s="731"/>
      <c r="B12" s="734"/>
      <c r="C12" s="227" t="s">
        <v>106</v>
      </c>
      <c r="D12" s="228">
        <f t="shared" si="0"/>
        <v>0</v>
      </c>
      <c r="E12" s="229">
        <f t="shared" si="0"/>
        <v>0</v>
      </c>
      <c r="F12" s="230">
        <f t="shared" si="0"/>
        <v>0</v>
      </c>
      <c r="G12" s="231"/>
      <c r="H12" s="231"/>
      <c r="I12" s="232">
        <f t="shared" si="1"/>
        <v>0</v>
      </c>
      <c r="J12" s="231"/>
      <c r="K12" s="231"/>
      <c r="L12" s="232">
        <f t="shared" si="2"/>
        <v>0</v>
      </c>
      <c r="M12" s="231"/>
      <c r="N12" s="231"/>
      <c r="O12" s="232">
        <f t="shared" si="3"/>
        <v>0</v>
      </c>
      <c r="P12" s="231"/>
      <c r="Q12" s="233"/>
      <c r="R12" s="234">
        <f t="shared" si="4"/>
        <v>0</v>
      </c>
      <c r="S12" s="225"/>
    </row>
    <row r="13" spans="1:19" s="226" customFormat="1" x14ac:dyDescent="0.3">
      <c r="A13" s="731"/>
      <c r="B13" s="734"/>
      <c r="C13" s="227" t="s">
        <v>107</v>
      </c>
      <c r="D13" s="228">
        <f t="shared" si="0"/>
        <v>0</v>
      </c>
      <c r="E13" s="229">
        <f t="shared" si="0"/>
        <v>0</v>
      </c>
      <c r="F13" s="230">
        <f t="shared" si="0"/>
        <v>0</v>
      </c>
      <c r="G13" s="231"/>
      <c r="H13" s="231"/>
      <c r="I13" s="232">
        <f t="shared" si="1"/>
        <v>0</v>
      </c>
      <c r="J13" s="231"/>
      <c r="K13" s="231"/>
      <c r="L13" s="232">
        <f t="shared" si="2"/>
        <v>0</v>
      </c>
      <c r="M13" s="231"/>
      <c r="N13" s="231"/>
      <c r="O13" s="232">
        <f t="shared" si="3"/>
        <v>0</v>
      </c>
      <c r="P13" s="231"/>
      <c r="Q13" s="233"/>
      <c r="R13" s="234">
        <f t="shared" si="4"/>
        <v>0</v>
      </c>
      <c r="S13" s="225"/>
    </row>
    <row r="14" spans="1:19" s="226" customFormat="1" x14ac:dyDescent="0.3">
      <c r="A14" s="731"/>
      <c r="B14" s="734"/>
      <c r="C14" s="227" t="s">
        <v>108</v>
      </c>
      <c r="D14" s="228">
        <f t="shared" si="0"/>
        <v>0</v>
      </c>
      <c r="E14" s="229">
        <f t="shared" si="0"/>
        <v>0</v>
      </c>
      <c r="F14" s="230">
        <f t="shared" si="0"/>
        <v>0</v>
      </c>
      <c r="G14" s="231"/>
      <c r="H14" s="231"/>
      <c r="I14" s="232">
        <f t="shared" si="1"/>
        <v>0</v>
      </c>
      <c r="J14" s="231"/>
      <c r="K14" s="231"/>
      <c r="L14" s="232">
        <f t="shared" si="2"/>
        <v>0</v>
      </c>
      <c r="M14" s="231"/>
      <c r="N14" s="231"/>
      <c r="O14" s="232">
        <f t="shared" si="3"/>
        <v>0</v>
      </c>
      <c r="P14" s="231"/>
      <c r="Q14" s="233"/>
      <c r="R14" s="234">
        <f t="shared" si="4"/>
        <v>0</v>
      </c>
      <c r="S14" s="225"/>
    </row>
    <row r="15" spans="1:19" s="226" customFormat="1" ht="15" thickBot="1" x14ac:dyDescent="0.35">
      <c r="A15" s="732"/>
      <c r="B15" s="735"/>
      <c r="C15" s="235" t="s">
        <v>109</v>
      </c>
      <c r="D15" s="236">
        <f t="shared" si="0"/>
        <v>0</v>
      </c>
      <c r="E15" s="237">
        <f t="shared" si="0"/>
        <v>0</v>
      </c>
      <c r="F15" s="238">
        <f t="shared" si="0"/>
        <v>0</v>
      </c>
      <c r="G15" s="239"/>
      <c r="H15" s="239"/>
      <c r="I15" s="240">
        <f t="shared" si="1"/>
        <v>0</v>
      </c>
      <c r="J15" s="239"/>
      <c r="K15" s="239"/>
      <c r="L15" s="240">
        <f t="shared" si="2"/>
        <v>0</v>
      </c>
      <c r="M15" s="239"/>
      <c r="N15" s="239"/>
      <c r="O15" s="240">
        <f t="shared" si="3"/>
        <v>0</v>
      </c>
      <c r="P15" s="239"/>
      <c r="Q15" s="241"/>
      <c r="R15" s="242">
        <f t="shared" si="4"/>
        <v>0</v>
      </c>
      <c r="S15" s="225"/>
    </row>
    <row r="16" spans="1:19" s="226" customFormat="1" x14ac:dyDescent="0.3">
      <c r="A16" s="730" t="s">
        <v>162</v>
      </c>
      <c r="B16" s="733" t="s">
        <v>163</v>
      </c>
      <c r="C16" s="217" t="s">
        <v>100</v>
      </c>
      <c r="D16" s="243">
        <f t="shared" si="0"/>
        <v>0</v>
      </c>
      <c r="E16" s="244">
        <f t="shared" si="0"/>
        <v>0</v>
      </c>
      <c r="F16" s="245">
        <f t="shared" si="0"/>
        <v>0</v>
      </c>
      <c r="G16" s="246"/>
      <c r="H16" s="247"/>
      <c r="I16" s="248">
        <f t="shared" si="1"/>
        <v>0</v>
      </c>
      <c r="J16" s="247"/>
      <c r="K16" s="247"/>
      <c r="L16" s="248">
        <f t="shared" si="2"/>
        <v>0</v>
      </c>
      <c r="M16" s="247"/>
      <c r="N16" s="247"/>
      <c r="O16" s="248">
        <f t="shared" si="3"/>
        <v>0</v>
      </c>
      <c r="P16" s="247"/>
      <c r="Q16" s="249"/>
      <c r="R16" s="250">
        <f t="shared" si="4"/>
        <v>0</v>
      </c>
      <c r="S16" s="225"/>
    </row>
    <row r="17" spans="1:19" s="226" customFormat="1" x14ac:dyDescent="0.3">
      <c r="A17" s="731"/>
      <c r="B17" s="734"/>
      <c r="C17" s="227" t="s">
        <v>101</v>
      </c>
      <c r="D17" s="251">
        <f t="shared" si="0"/>
        <v>0</v>
      </c>
      <c r="E17" s="252">
        <f t="shared" si="0"/>
        <v>0</v>
      </c>
      <c r="F17" s="253">
        <f t="shared" si="0"/>
        <v>0</v>
      </c>
      <c r="G17" s="254"/>
      <c r="H17" s="255"/>
      <c r="I17" s="256">
        <f t="shared" si="1"/>
        <v>0</v>
      </c>
      <c r="J17" s="255"/>
      <c r="K17" s="255"/>
      <c r="L17" s="256">
        <f t="shared" si="2"/>
        <v>0</v>
      </c>
      <c r="M17" s="255"/>
      <c r="N17" s="255"/>
      <c r="O17" s="256">
        <f t="shared" si="3"/>
        <v>0</v>
      </c>
      <c r="P17" s="255"/>
      <c r="Q17" s="257"/>
      <c r="R17" s="258">
        <f t="shared" si="4"/>
        <v>0</v>
      </c>
      <c r="S17" s="225"/>
    </row>
    <row r="18" spans="1:19" s="226" customFormat="1" x14ac:dyDescent="0.3">
      <c r="A18" s="731"/>
      <c r="B18" s="734"/>
      <c r="C18" s="227" t="s">
        <v>102</v>
      </c>
      <c r="D18" s="251">
        <f t="shared" si="0"/>
        <v>0</v>
      </c>
      <c r="E18" s="252">
        <f t="shared" si="0"/>
        <v>0</v>
      </c>
      <c r="F18" s="253">
        <f t="shared" si="0"/>
        <v>0</v>
      </c>
      <c r="G18" s="254"/>
      <c r="H18" s="255"/>
      <c r="I18" s="256">
        <f t="shared" si="1"/>
        <v>0</v>
      </c>
      <c r="J18" s="255"/>
      <c r="K18" s="255"/>
      <c r="L18" s="256">
        <f t="shared" si="2"/>
        <v>0</v>
      </c>
      <c r="M18" s="255"/>
      <c r="N18" s="255"/>
      <c r="O18" s="256">
        <f t="shared" si="3"/>
        <v>0</v>
      </c>
      <c r="P18" s="255"/>
      <c r="Q18" s="257"/>
      <c r="R18" s="258">
        <f t="shared" si="4"/>
        <v>0</v>
      </c>
      <c r="S18" s="225"/>
    </row>
    <row r="19" spans="1:19" s="226" customFormat="1" x14ac:dyDescent="0.3">
      <c r="A19" s="731"/>
      <c r="B19" s="734"/>
      <c r="C19" s="227" t="s">
        <v>103</v>
      </c>
      <c r="D19" s="251">
        <f t="shared" si="0"/>
        <v>0</v>
      </c>
      <c r="E19" s="252">
        <f t="shared" si="0"/>
        <v>0</v>
      </c>
      <c r="F19" s="253">
        <f t="shared" si="0"/>
        <v>0</v>
      </c>
      <c r="G19" s="254"/>
      <c r="H19" s="255"/>
      <c r="I19" s="256">
        <f t="shared" si="1"/>
        <v>0</v>
      </c>
      <c r="J19" s="255"/>
      <c r="K19" s="255"/>
      <c r="L19" s="256">
        <f t="shared" si="2"/>
        <v>0</v>
      </c>
      <c r="M19" s="255"/>
      <c r="N19" s="255"/>
      <c r="O19" s="256">
        <f t="shared" si="3"/>
        <v>0</v>
      </c>
      <c r="P19" s="255"/>
      <c r="Q19" s="257"/>
      <c r="R19" s="258">
        <f t="shared" si="4"/>
        <v>0</v>
      </c>
      <c r="S19" s="225"/>
    </row>
    <row r="20" spans="1:19" s="226" customFormat="1" x14ac:dyDescent="0.3">
      <c r="A20" s="731"/>
      <c r="B20" s="734"/>
      <c r="C20" s="227" t="s">
        <v>104</v>
      </c>
      <c r="D20" s="251">
        <f t="shared" si="0"/>
        <v>0</v>
      </c>
      <c r="E20" s="252">
        <f t="shared" si="0"/>
        <v>0</v>
      </c>
      <c r="F20" s="253">
        <f t="shared" si="0"/>
        <v>0</v>
      </c>
      <c r="G20" s="254"/>
      <c r="H20" s="255"/>
      <c r="I20" s="256">
        <f t="shared" si="1"/>
        <v>0</v>
      </c>
      <c r="J20" s="255"/>
      <c r="K20" s="255"/>
      <c r="L20" s="256">
        <f t="shared" si="2"/>
        <v>0</v>
      </c>
      <c r="M20" s="255"/>
      <c r="N20" s="255"/>
      <c r="O20" s="256">
        <f t="shared" si="3"/>
        <v>0</v>
      </c>
      <c r="P20" s="255"/>
      <c r="Q20" s="257"/>
      <c r="R20" s="258">
        <f t="shared" si="4"/>
        <v>0</v>
      </c>
      <c r="S20" s="225"/>
    </row>
    <row r="21" spans="1:19" s="226" customFormat="1" x14ac:dyDescent="0.3">
      <c r="A21" s="731"/>
      <c r="B21" s="734"/>
      <c r="C21" s="227" t="s">
        <v>105</v>
      </c>
      <c r="D21" s="251">
        <f t="shared" si="0"/>
        <v>0</v>
      </c>
      <c r="E21" s="252">
        <f t="shared" si="0"/>
        <v>0</v>
      </c>
      <c r="F21" s="253">
        <f t="shared" si="0"/>
        <v>0</v>
      </c>
      <c r="G21" s="254"/>
      <c r="H21" s="255"/>
      <c r="I21" s="256">
        <f t="shared" si="1"/>
        <v>0</v>
      </c>
      <c r="J21" s="255"/>
      <c r="K21" s="255"/>
      <c r="L21" s="256">
        <f t="shared" si="2"/>
        <v>0</v>
      </c>
      <c r="M21" s="255"/>
      <c r="N21" s="255"/>
      <c r="O21" s="256">
        <f t="shared" si="3"/>
        <v>0</v>
      </c>
      <c r="P21" s="255"/>
      <c r="Q21" s="257"/>
      <c r="R21" s="258">
        <f t="shared" si="4"/>
        <v>0</v>
      </c>
      <c r="S21" s="225"/>
    </row>
    <row r="22" spans="1:19" s="226" customFormat="1" x14ac:dyDescent="0.3">
      <c r="A22" s="731"/>
      <c r="B22" s="734"/>
      <c r="C22" s="227" t="s">
        <v>106</v>
      </c>
      <c r="D22" s="251">
        <f t="shared" si="0"/>
        <v>0</v>
      </c>
      <c r="E22" s="252">
        <f t="shared" si="0"/>
        <v>0</v>
      </c>
      <c r="F22" s="253">
        <f t="shared" si="0"/>
        <v>0</v>
      </c>
      <c r="G22" s="254"/>
      <c r="H22" s="255"/>
      <c r="I22" s="256">
        <f t="shared" si="1"/>
        <v>0</v>
      </c>
      <c r="J22" s="255"/>
      <c r="K22" s="255"/>
      <c r="L22" s="256">
        <f t="shared" si="2"/>
        <v>0</v>
      </c>
      <c r="M22" s="255"/>
      <c r="N22" s="255"/>
      <c r="O22" s="256">
        <f t="shared" si="3"/>
        <v>0</v>
      </c>
      <c r="P22" s="255"/>
      <c r="Q22" s="257"/>
      <c r="R22" s="258">
        <f t="shared" si="4"/>
        <v>0</v>
      </c>
      <c r="S22" s="225"/>
    </row>
    <row r="23" spans="1:19" s="226" customFormat="1" x14ac:dyDescent="0.3">
      <c r="A23" s="731"/>
      <c r="B23" s="734"/>
      <c r="C23" s="227" t="s">
        <v>107</v>
      </c>
      <c r="D23" s="251">
        <f t="shared" si="0"/>
        <v>0</v>
      </c>
      <c r="E23" s="252">
        <f t="shared" si="0"/>
        <v>0</v>
      </c>
      <c r="F23" s="253">
        <f t="shared" si="0"/>
        <v>0</v>
      </c>
      <c r="G23" s="254"/>
      <c r="H23" s="255"/>
      <c r="I23" s="256">
        <f t="shared" si="1"/>
        <v>0</v>
      </c>
      <c r="J23" s="255"/>
      <c r="K23" s="255"/>
      <c r="L23" s="256">
        <f t="shared" si="2"/>
        <v>0</v>
      </c>
      <c r="M23" s="255"/>
      <c r="N23" s="255"/>
      <c r="O23" s="256">
        <f t="shared" si="3"/>
        <v>0</v>
      </c>
      <c r="P23" s="255"/>
      <c r="Q23" s="257"/>
      <c r="R23" s="258">
        <f t="shared" si="4"/>
        <v>0</v>
      </c>
      <c r="S23" s="225"/>
    </row>
    <row r="24" spans="1:19" s="226" customFormat="1" x14ac:dyDescent="0.3">
      <c r="A24" s="731"/>
      <c r="B24" s="734"/>
      <c r="C24" s="227" t="s">
        <v>108</v>
      </c>
      <c r="D24" s="251">
        <f t="shared" si="0"/>
        <v>0</v>
      </c>
      <c r="E24" s="252">
        <f t="shared" si="0"/>
        <v>0</v>
      </c>
      <c r="F24" s="253">
        <f t="shared" si="0"/>
        <v>0</v>
      </c>
      <c r="G24" s="254"/>
      <c r="H24" s="255"/>
      <c r="I24" s="256">
        <f t="shared" si="1"/>
        <v>0</v>
      </c>
      <c r="J24" s="255"/>
      <c r="K24" s="255"/>
      <c r="L24" s="256">
        <f t="shared" si="2"/>
        <v>0</v>
      </c>
      <c r="M24" s="255"/>
      <c r="N24" s="255"/>
      <c r="O24" s="256">
        <f t="shared" si="3"/>
        <v>0</v>
      </c>
      <c r="P24" s="255"/>
      <c r="Q24" s="257"/>
      <c r="R24" s="258">
        <f t="shared" si="4"/>
        <v>0</v>
      </c>
      <c r="S24" s="225"/>
    </row>
    <row r="25" spans="1:19" s="226" customFormat="1" ht="15" thickBot="1" x14ac:dyDescent="0.35">
      <c r="A25" s="732"/>
      <c r="B25" s="735"/>
      <c r="C25" s="235" t="s">
        <v>109</v>
      </c>
      <c r="D25" s="259">
        <f t="shared" si="0"/>
        <v>0</v>
      </c>
      <c r="E25" s="260">
        <f t="shared" si="0"/>
        <v>0</v>
      </c>
      <c r="F25" s="261">
        <f t="shared" si="0"/>
        <v>0</v>
      </c>
      <c r="G25" s="262"/>
      <c r="H25" s="263"/>
      <c r="I25" s="264">
        <f t="shared" si="1"/>
        <v>0</v>
      </c>
      <c r="J25" s="263"/>
      <c r="K25" s="263"/>
      <c r="L25" s="264">
        <f t="shared" si="2"/>
        <v>0</v>
      </c>
      <c r="M25" s="263"/>
      <c r="N25" s="263"/>
      <c r="O25" s="264">
        <f t="shared" si="3"/>
        <v>0</v>
      </c>
      <c r="P25" s="263"/>
      <c r="Q25" s="265"/>
      <c r="R25" s="266">
        <f t="shared" si="4"/>
        <v>0</v>
      </c>
      <c r="S25" s="225"/>
    </row>
    <row r="26" spans="1:19" s="268" customFormat="1" ht="14.25" customHeight="1" x14ac:dyDescent="0.3">
      <c r="A26" s="730" t="s">
        <v>164</v>
      </c>
      <c r="B26" s="733" t="s">
        <v>163</v>
      </c>
      <c r="C26" s="217" t="s">
        <v>100</v>
      </c>
      <c r="D26" s="243">
        <f t="shared" si="0"/>
        <v>0</v>
      </c>
      <c r="E26" s="244">
        <f t="shared" si="0"/>
        <v>0</v>
      </c>
      <c r="F26" s="245">
        <f t="shared" si="0"/>
        <v>0</v>
      </c>
      <c r="G26" s="246"/>
      <c r="H26" s="247"/>
      <c r="I26" s="248">
        <f>H26-G26</f>
        <v>0</v>
      </c>
      <c r="J26" s="247"/>
      <c r="K26" s="247"/>
      <c r="L26" s="248">
        <f>K26-J26</f>
        <v>0</v>
      </c>
      <c r="M26" s="247"/>
      <c r="N26" s="247"/>
      <c r="O26" s="248">
        <f>N26-M26</f>
        <v>0</v>
      </c>
      <c r="P26" s="247"/>
      <c r="Q26" s="249"/>
      <c r="R26" s="250">
        <f>Q26-P26</f>
        <v>0</v>
      </c>
      <c r="S26" s="267"/>
    </row>
    <row r="27" spans="1:19" s="270" customFormat="1" x14ac:dyDescent="0.3">
      <c r="A27" s="731"/>
      <c r="B27" s="734"/>
      <c r="C27" s="227" t="s">
        <v>101</v>
      </c>
      <c r="D27" s="251">
        <f t="shared" si="0"/>
        <v>0</v>
      </c>
      <c r="E27" s="252">
        <f t="shared" si="0"/>
        <v>0</v>
      </c>
      <c r="F27" s="253">
        <f t="shared" si="0"/>
        <v>0</v>
      </c>
      <c r="G27" s="254"/>
      <c r="H27" s="255"/>
      <c r="I27" s="256">
        <f t="shared" ref="I27:I44" si="5">H27-G27</f>
        <v>0</v>
      </c>
      <c r="J27" s="255"/>
      <c r="K27" s="255"/>
      <c r="L27" s="256">
        <f t="shared" ref="L27:L44" si="6">K27-J27</f>
        <v>0</v>
      </c>
      <c r="M27" s="255"/>
      <c r="N27" s="255"/>
      <c r="O27" s="256">
        <f t="shared" ref="O27:O44" si="7">N27-M27</f>
        <v>0</v>
      </c>
      <c r="P27" s="255"/>
      <c r="Q27" s="257"/>
      <c r="R27" s="258">
        <f t="shared" ref="R27:R44" si="8">Q27-P27</f>
        <v>0</v>
      </c>
      <c r="S27" s="269"/>
    </row>
    <row r="28" spans="1:19" s="270" customFormat="1" x14ac:dyDescent="0.3">
      <c r="A28" s="731"/>
      <c r="B28" s="734"/>
      <c r="C28" s="227" t="s">
        <v>102</v>
      </c>
      <c r="D28" s="251">
        <f t="shared" si="0"/>
        <v>0</v>
      </c>
      <c r="E28" s="252">
        <f t="shared" si="0"/>
        <v>0</v>
      </c>
      <c r="F28" s="253">
        <f t="shared" si="0"/>
        <v>0</v>
      </c>
      <c r="G28" s="254"/>
      <c r="H28" s="255"/>
      <c r="I28" s="256">
        <f t="shared" si="5"/>
        <v>0</v>
      </c>
      <c r="J28" s="255"/>
      <c r="K28" s="255"/>
      <c r="L28" s="256">
        <f t="shared" si="6"/>
        <v>0</v>
      </c>
      <c r="M28" s="255"/>
      <c r="N28" s="255"/>
      <c r="O28" s="256">
        <f t="shared" si="7"/>
        <v>0</v>
      </c>
      <c r="P28" s="255"/>
      <c r="Q28" s="257"/>
      <c r="R28" s="258">
        <f t="shared" si="8"/>
        <v>0</v>
      </c>
      <c r="S28" s="269"/>
    </row>
    <row r="29" spans="1:19" s="270" customFormat="1" x14ac:dyDescent="0.3">
      <c r="A29" s="731"/>
      <c r="B29" s="734"/>
      <c r="C29" s="227" t="s">
        <v>103</v>
      </c>
      <c r="D29" s="251">
        <f t="shared" si="0"/>
        <v>0</v>
      </c>
      <c r="E29" s="252">
        <f t="shared" si="0"/>
        <v>0</v>
      </c>
      <c r="F29" s="253">
        <f t="shared" si="0"/>
        <v>0</v>
      </c>
      <c r="G29" s="254"/>
      <c r="H29" s="255"/>
      <c r="I29" s="256">
        <f t="shared" si="5"/>
        <v>0</v>
      </c>
      <c r="J29" s="255"/>
      <c r="K29" s="255"/>
      <c r="L29" s="256">
        <f t="shared" si="6"/>
        <v>0</v>
      </c>
      <c r="M29" s="255"/>
      <c r="N29" s="255"/>
      <c r="O29" s="256">
        <f t="shared" si="7"/>
        <v>0</v>
      </c>
      <c r="P29" s="255"/>
      <c r="Q29" s="257"/>
      <c r="R29" s="258">
        <f t="shared" si="8"/>
        <v>0</v>
      </c>
      <c r="S29" s="269"/>
    </row>
    <row r="30" spans="1:19" s="270" customFormat="1" x14ac:dyDescent="0.3">
      <c r="A30" s="731"/>
      <c r="B30" s="734"/>
      <c r="C30" s="227" t="s">
        <v>104</v>
      </c>
      <c r="D30" s="251">
        <f t="shared" si="0"/>
        <v>0</v>
      </c>
      <c r="E30" s="252">
        <f t="shared" si="0"/>
        <v>0</v>
      </c>
      <c r="F30" s="253">
        <f t="shared" si="0"/>
        <v>0</v>
      </c>
      <c r="G30" s="254"/>
      <c r="H30" s="255"/>
      <c r="I30" s="256">
        <f t="shared" si="5"/>
        <v>0</v>
      </c>
      <c r="J30" s="255"/>
      <c r="K30" s="255"/>
      <c r="L30" s="256">
        <f t="shared" si="6"/>
        <v>0</v>
      </c>
      <c r="M30" s="255"/>
      <c r="N30" s="255"/>
      <c r="O30" s="256">
        <f t="shared" si="7"/>
        <v>0</v>
      </c>
      <c r="P30" s="255"/>
      <c r="Q30" s="257"/>
      <c r="R30" s="258">
        <f t="shared" si="8"/>
        <v>0</v>
      </c>
      <c r="S30" s="269"/>
    </row>
    <row r="31" spans="1:19" s="270" customFormat="1" x14ac:dyDescent="0.3">
      <c r="A31" s="731"/>
      <c r="B31" s="734"/>
      <c r="C31" s="227" t="s">
        <v>105</v>
      </c>
      <c r="D31" s="251">
        <f t="shared" si="0"/>
        <v>0</v>
      </c>
      <c r="E31" s="252">
        <f t="shared" si="0"/>
        <v>0</v>
      </c>
      <c r="F31" s="253">
        <f t="shared" si="0"/>
        <v>0</v>
      </c>
      <c r="G31" s="254"/>
      <c r="H31" s="255"/>
      <c r="I31" s="256">
        <f t="shared" si="5"/>
        <v>0</v>
      </c>
      <c r="J31" s="255"/>
      <c r="K31" s="255"/>
      <c r="L31" s="256">
        <f t="shared" si="6"/>
        <v>0</v>
      </c>
      <c r="M31" s="255"/>
      <c r="N31" s="255"/>
      <c r="O31" s="256">
        <f t="shared" si="7"/>
        <v>0</v>
      </c>
      <c r="P31" s="255"/>
      <c r="Q31" s="257"/>
      <c r="R31" s="258">
        <f t="shared" si="8"/>
        <v>0</v>
      </c>
      <c r="S31" s="269"/>
    </row>
    <row r="32" spans="1:19" s="270" customFormat="1" x14ac:dyDescent="0.3">
      <c r="A32" s="731"/>
      <c r="B32" s="734"/>
      <c r="C32" s="227" t="s">
        <v>106</v>
      </c>
      <c r="D32" s="251">
        <f t="shared" si="0"/>
        <v>0</v>
      </c>
      <c r="E32" s="252">
        <f t="shared" si="0"/>
        <v>0</v>
      </c>
      <c r="F32" s="253">
        <f t="shared" si="0"/>
        <v>0</v>
      </c>
      <c r="G32" s="254"/>
      <c r="H32" s="255"/>
      <c r="I32" s="256">
        <f t="shared" si="5"/>
        <v>0</v>
      </c>
      <c r="J32" s="255"/>
      <c r="K32" s="255"/>
      <c r="L32" s="256">
        <f t="shared" si="6"/>
        <v>0</v>
      </c>
      <c r="M32" s="255"/>
      <c r="N32" s="255"/>
      <c r="O32" s="256">
        <f t="shared" si="7"/>
        <v>0</v>
      </c>
      <c r="P32" s="255"/>
      <c r="Q32" s="257"/>
      <c r="R32" s="258">
        <f t="shared" si="8"/>
        <v>0</v>
      </c>
      <c r="S32" s="269"/>
    </row>
    <row r="33" spans="1:19" s="270" customFormat="1" x14ac:dyDescent="0.3">
      <c r="A33" s="731"/>
      <c r="B33" s="734"/>
      <c r="C33" s="227" t="s">
        <v>107</v>
      </c>
      <c r="D33" s="251">
        <f t="shared" si="0"/>
        <v>0</v>
      </c>
      <c r="E33" s="252">
        <f t="shared" si="0"/>
        <v>0</v>
      </c>
      <c r="F33" s="253">
        <f t="shared" si="0"/>
        <v>0</v>
      </c>
      <c r="G33" s="254"/>
      <c r="H33" s="255"/>
      <c r="I33" s="256">
        <f t="shared" si="5"/>
        <v>0</v>
      </c>
      <c r="J33" s="255"/>
      <c r="K33" s="255"/>
      <c r="L33" s="256">
        <f t="shared" si="6"/>
        <v>0</v>
      </c>
      <c r="M33" s="255"/>
      <c r="N33" s="255"/>
      <c r="O33" s="256">
        <f t="shared" si="7"/>
        <v>0</v>
      </c>
      <c r="P33" s="255"/>
      <c r="Q33" s="257"/>
      <c r="R33" s="258">
        <f t="shared" si="8"/>
        <v>0</v>
      </c>
      <c r="S33" s="269"/>
    </row>
    <row r="34" spans="1:19" s="270" customFormat="1" x14ac:dyDescent="0.3">
      <c r="A34" s="731"/>
      <c r="B34" s="734"/>
      <c r="C34" s="227" t="s">
        <v>108</v>
      </c>
      <c r="D34" s="251">
        <f t="shared" si="0"/>
        <v>0</v>
      </c>
      <c r="E34" s="252">
        <f t="shared" si="0"/>
        <v>0</v>
      </c>
      <c r="F34" s="253">
        <f t="shared" si="0"/>
        <v>0</v>
      </c>
      <c r="G34" s="254"/>
      <c r="H34" s="255"/>
      <c r="I34" s="256">
        <f t="shared" si="5"/>
        <v>0</v>
      </c>
      <c r="J34" s="255"/>
      <c r="K34" s="255"/>
      <c r="L34" s="256">
        <f t="shared" si="6"/>
        <v>0</v>
      </c>
      <c r="M34" s="255"/>
      <c r="N34" s="255"/>
      <c r="O34" s="256">
        <f t="shared" si="7"/>
        <v>0</v>
      </c>
      <c r="P34" s="255"/>
      <c r="Q34" s="257"/>
      <c r="R34" s="258">
        <f t="shared" si="8"/>
        <v>0</v>
      </c>
      <c r="S34" s="269"/>
    </row>
    <row r="35" spans="1:19" s="270" customFormat="1" ht="15" thickBot="1" x14ac:dyDescent="0.35">
      <c r="A35" s="732"/>
      <c r="B35" s="735"/>
      <c r="C35" s="235" t="s">
        <v>109</v>
      </c>
      <c r="D35" s="259">
        <f t="shared" si="0"/>
        <v>0</v>
      </c>
      <c r="E35" s="260">
        <f t="shared" si="0"/>
        <v>0</v>
      </c>
      <c r="F35" s="261">
        <f t="shared" si="0"/>
        <v>0</v>
      </c>
      <c r="G35" s="262"/>
      <c r="H35" s="263"/>
      <c r="I35" s="264">
        <f t="shared" si="5"/>
        <v>0</v>
      </c>
      <c r="J35" s="263"/>
      <c r="K35" s="263"/>
      <c r="L35" s="264">
        <f t="shared" si="6"/>
        <v>0</v>
      </c>
      <c r="M35" s="263"/>
      <c r="N35" s="263"/>
      <c r="O35" s="264">
        <f t="shared" si="7"/>
        <v>0</v>
      </c>
      <c r="P35" s="263"/>
      <c r="Q35" s="265"/>
      <c r="R35" s="266">
        <f t="shared" si="8"/>
        <v>0</v>
      </c>
      <c r="S35" s="269"/>
    </row>
    <row r="36" spans="1:19" s="268" customFormat="1" ht="14.55" customHeight="1" x14ac:dyDescent="0.3">
      <c r="A36" s="730" t="s">
        <v>165</v>
      </c>
      <c r="B36" s="733" t="s">
        <v>166</v>
      </c>
      <c r="C36" s="217" t="s">
        <v>100</v>
      </c>
      <c r="D36" s="243">
        <f t="shared" si="0"/>
        <v>0</v>
      </c>
      <c r="E36" s="244">
        <f t="shared" si="0"/>
        <v>0</v>
      </c>
      <c r="F36" s="245">
        <f t="shared" si="0"/>
        <v>0</v>
      </c>
      <c r="G36" s="246"/>
      <c r="H36" s="247">
        <v>0</v>
      </c>
      <c r="I36" s="248">
        <f t="shared" si="5"/>
        <v>0</v>
      </c>
      <c r="J36" s="246"/>
      <c r="K36" s="247">
        <v>0</v>
      </c>
      <c r="L36" s="248">
        <f t="shared" si="6"/>
        <v>0</v>
      </c>
      <c r="M36" s="247"/>
      <c r="N36" s="247">
        <v>0</v>
      </c>
      <c r="O36" s="248">
        <f t="shared" si="7"/>
        <v>0</v>
      </c>
      <c r="P36" s="246"/>
      <c r="Q36" s="247">
        <v>0</v>
      </c>
      <c r="R36" s="250">
        <f t="shared" si="8"/>
        <v>0</v>
      </c>
      <c r="S36" s="267">
        <f>#REF!</f>
        <v>0</v>
      </c>
    </row>
    <row r="37" spans="1:19" s="270" customFormat="1" x14ac:dyDescent="0.3">
      <c r="A37" s="731"/>
      <c r="B37" s="734"/>
      <c r="C37" s="227" t="s">
        <v>101</v>
      </c>
      <c r="D37" s="251">
        <f t="shared" si="0"/>
        <v>0</v>
      </c>
      <c r="E37" s="252">
        <f t="shared" si="0"/>
        <v>0</v>
      </c>
      <c r="F37" s="253">
        <f t="shared" si="0"/>
        <v>0</v>
      </c>
      <c r="G37" s="254"/>
      <c r="H37" s="255">
        <v>0</v>
      </c>
      <c r="I37" s="256">
        <f t="shared" si="5"/>
        <v>0</v>
      </c>
      <c r="J37" s="254"/>
      <c r="K37" s="255">
        <v>0</v>
      </c>
      <c r="L37" s="256">
        <f t="shared" si="6"/>
        <v>0</v>
      </c>
      <c r="M37" s="255"/>
      <c r="N37" s="255">
        <v>0</v>
      </c>
      <c r="O37" s="256">
        <f t="shared" si="7"/>
        <v>0</v>
      </c>
      <c r="P37" s="254"/>
      <c r="Q37" s="255">
        <v>0</v>
      </c>
      <c r="R37" s="258">
        <f t="shared" si="8"/>
        <v>0</v>
      </c>
      <c r="S37" s="269"/>
    </row>
    <row r="38" spans="1:19" s="270" customFormat="1" x14ac:dyDescent="0.3">
      <c r="A38" s="731"/>
      <c r="B38" s="734"/>
      <c r="C38" s="227" t="s">
        <v>102</v>
      </c>
      <c r="D38" s="251">
        <f t="shared" si="0"/>
        <v>0</v>
      </c>
      <c r="E38" s="252">
        <f t="shared" si="0"/>
        <v>0</v>
      </c>
      <c r="F38" s="253">
        <f t="shared" si="0"/>
        <v>0</v>
      </c>
      <c r="G38" s="254"/>
      <c r="H38" s="255">
        <v>0</v>
      </c>
      <c r="I38" s="256">
        <f t="shared" si="5"/>
        <v>0</v>
      </c>
      <c r="J38" s="254"/>
      <c r="K38" s="255">
        <v>0</v>
      </c>
      <c r="L38" s="256">
        <f t="shared" si="6"/>
        <v>0</v>
      </c>
      <c r="M38" s="255"/>
      <c r="N38" s="255">
        <v>0</v>
      </c>
      <c r="O38" s="256">
        <f t="shared" si="7"/>
        <v>0</v>
      </c>
      <c r="P38" s="254"/>
      <c r="Q38" s="255">
        <v>0</v>
      </c>
      <c r="R38" s="258">
        <f t="shared" si="8"/>
        <v>0</v>
      </c>
      <c r="S38" s="269"/>
    </row>
    <row r="39" spans="1:19" s="270" customFormat="1" x14ac:dyDescent="0.3">
      <c r="A39" s="731"/>
      <c r="B39" s="734"/>
      <c r="C39" s="227" t="s">
        <v>103</v>
      </c>
      <c r="D39" s="251">
        <f t="shared" si="0"/>
        <v>0</v>
      </c>
      <c r="E39" s="252">
        <f t="shared" si="0"/>
        <v>0</v>
      </c>
      <c r="F39" s="253">
        <f t="shared" si="0"/>
        <v>0</v>
      </c>
      <c r="G39" s="254"/>
      <c r="H39" s="255">
        <v>0</v>
      </c>
      <c r="I39" s="256">
        <f t="shared" si="5"/>
        <v>0</v>
      </c>
      <c r="J39" s="254"/>
      <c r="K39" s="255">
        <v>0</v>
      </c>
      <c r="L39" s="256">
        <f t="shared" si="6"/>
        <v>0</v>
      </c>
      <c r="M39" s="255"/>
      <c r="N39" s="255">
        <v>0</v>
      </c>
      <c r="O39" s="256">
        <f t="shared" si="7"/>
        <v>0</v>
      </c>
      <c r="P39" s="254"/>
      <c r="Q39" s="255">
        <v>0</v>
      </c>
      <c r="R39" s="258">
        <f t="shared" si="8"/>
        <v>0</v>
      </c>
      <c r="S39" s="269"/>
    </row>
    <row r="40" spans="1:19" s="270" customFormat="1" x14ac:dyDescent="0.3">
      <c r="A40" s="731"/>
      <c r="B40" s="734"/>
      <c r="C40" s="227" t="s">
        <v>104</v>
      </c>
      <c r="D40" s="251">
        <f t="shared" si="0"/>
        <v>0</v>
      </c>
      <c r="E40" s="252">
        <f t="shared" si="0"/>
        <v>0</v>
      </c>
      <c r="F40" s="253">
        <f t="shared" si="0"/>
        <v>0</v>
      </c>
      <c r="G40" s="254"/>
      <c r="H40" s="255">
        <v>0</v>
      </c>
      <c r="I40" s="256">
        <f t="shared" si="5"/>
        <v>0</v>
      </c>
      <c r="J40" s="254"/>
      <c r="K40" s="255">
        <v>0</v>
      </c>
      <c r="L40" s="256">
        <f t="shared" si="6"/>
        <v>0</v>
      </c>
      <c r="M40" s="255"/>
      <c r="N40" s="255">
        <v>0</v>
      </c>
      <c r="O40" s="256">
        <f t="shared" si="7"/>
        <v>0</v>
      </c>
      <c r="P40" s="254"/>
      <c r="Q40" s="255">
        <v>0</v>
      </c>
      <c r="R40" s="258">
        <f t="shared" si="8"/>
        <v>0</v>
      </c>
      <c r="S40" s="269"/>
    </row>
    <row r="41" spans="1:19" s="270" customFormat="1" x14ac:dyDescent="0.3">
      <c r="A41" s="731"/>
      <c r="B41" s="734"/>
      <c r="C41" s="227" t="s">
        <v>105</v>
      </c>
      <c r="D41" s="251">
        <f t="shared" si="0"/>
        <v>0</v>
      </c>
      <c r="E41" s="252">
        <f t="shared" si="0"/>
        <v>0</v>
      </c>
      <c r="F41" s="253">
        <f t="shared" si="0"/>
        <v>0</v>
      </c>
      <c r="G41" s="254"/>
      <c r="H41" s="255">
        <v>0</v>
      </c>
      <c r="I41" s="256">
        <f t="shared" si="5"/>
        <v>0</v>
      </c>
      <c r="J41" s="254"/>
      <c r="K41" s="255">
        <v>0</v>
      </c>
      <c r="L41" s="256">
        <f t="shared" si="6"/>
        <v>0</v>
      </c>
      <c r="M41" s="255"/>
      <c r="N41" s="255">
        <v>0</v>
      </c>
      <c r="O41" s="256">
        <f t="shared" si="7"/>
        <v>0</v>
      </c>
      <c r="P41" s="254"/>
      <c r="Q41" s="255">
        <v>0</v>
      </c>
      <c r="R41" s="258">
        <f t="shared" si="8"/>
        <v>0</v>
      </c>
      <c r="S41" s="269"/>
    </row>
    <row r="42" spans="1:19" s="270" customFormat="1" x14ac:dyDescent="0.3">
      <c r="A42" s="731"/>
      <c r="B42" s="734"/>
      <c r="C42" s="227" t="s">
        <v>106</v>
      </c>
      <c r="D42" s="251">
        <f t="shared" si="0"/>
        <v>0</v>
      </c>
      <c r="E42" s="252">
        <f t="shared" si="0"/>
        <v>0</v>
      </c>
      <c r="F42" s="253">
        <f t="shared" si="0"/>
        <v>0</v>
      </c>
      <c r="G42" s="254"/>
      <c r="H42" s="255">
        <v>0</v>
      </c>
      <c r="I42" s="256">
        <f t="shared" si="5"/>
        <v>0</v>
      </c>
      <c r="J42" s="254"/>
      <c r="K42" s="255">
        <v>0</v>
      </c>
      <c r="L42" s="256">
        <f t="shared" si="6"/>
        <v>0</v>
      </c>
      <c r="M42" s="255"/>
      <c r="N42" s="255">
        <v>0</v>
      </c>
      <c r="O42" s="256">
        <f t="shared" si="7"/>
        <v>0</v>
      </c>
      <c r="P42" s="254"/>
      <c r="Q42" s="255">
        <v>0</v>
      </c>
      <c r="R42" s="258">
        <f t="shared" si="8"/>
        <v>0</v>
      </c>
      <c r="S42" s="269"/>
    </row>
    <row r="43" spans="1:19" s="270" customFormat="1" x14ac:dyDescent="0.3">
      <c r="A43" s="731"/>
      <c r="B43" s="734"/>
      <c r="C43" s="227" t="s">
        <v>107</v>
      </c>
      <c r="D43" s="251">
        <f t="shared" si="0"/>
        <v>0</v>
      </c>
      <c r="E43" s="252">
        <f t="shared" si="0"/>
        <v>0</v>
      </c>
      <c r="F43" s="253">
        <f t="shared" si="0"/>
        <v>0</v>
      </c>
      <c r="G43" s="254"/>
      <c r="H43" s="255">
        <v>0</v>
      </c>
      <c r="I43" s="256">
        <f t="shared" si="5"/>
        <v>0</v>
      </c>
      <c r="J43" s="254"/>
      <c r="K43" s="255">
        <v>0</v>
      </c>
      <c r="L43" s="256">
        <f t="shared" si="6"/>
        <v>0</v>
      </c>
      <c r="M43" s="255"/>
      <c r="N43" s="255">
        <v>0</v>
      </c>
      <c r="O43" s="256">
        <f t="shared" si="7"/>
        <v>0</v>
      </c>
      <c r="P43" s="254"/>
      <c r="Q43" s="255">
        <v>0</v>
      </c>
      <c r="R43" s="258">
        <f t="shared" si="8"/>
        <v>0</v>
      </c>
      <c r="S43" s="269"/>
    </row>
    <row r="44" spans="1:19" s="270" customFormat="1" x14ac:dyDescent="0.3">
      <c r="A44" s="731"/>
      <c r="B44" s="734"/>
      <c r="C44" s="227" t="s">
        <v>108</v>
      </c>
      <c r="D44" s="251">
        <f t="shared" si="0"/>
        <v>0</v>
      </c>
      <c r="E44" s="252">
        <f t="shared" si="0"/>
        <v>0</v>
      </c>
      <c r="F44" s="253">
        <f t="shared" si="0"/>
        <v>0</v>
      </c>
      <c r="G44" s="254"/>
      <c r="H44" s="255">
        <v>0</v>
      </c>
      <c r="I44" s="256">
        <f t="shared" si="5"/>
        <v>0</v>
      </c>
      <c r="J44" s="254"/>
      <c r="K44" s="255">
        <v>0</v>
      </c>
      <c r="L44" s="256">
        <f t="shared" si="6"/>
        <v>0</v>
      </c>
      <c r="M44" s="255"/>
      <c r="N44" s="255">
        <v>0</v>
      </c>
      <c r="O44" s="256">
        <f t="shared" si="7"/>
        <v>0</v>
      </c>
      <c r="P44" s="254"/>
      <c r="Q44" s="255">
        <v>0</v>
      </c>
      <c r="R44" s="258">
        <f t="shared" si="8"/>
        <v>0</v>
      </c>
      <c r="S44" s="269"/>
    </row>
    <row r="45" spans="1:19" s="270" customFormat="1" ht="15" thickBot="1" x14ac:dyDescent="0.35">
      <c r="A45" s="732"/>
      <c r="B45" s="735"/>
      <c r="C45" s="235" t="s">
        <v>109</v>
      </c>
      <c r="D45" s="259">
        <f t="shared" si="0"/>
        <v>0</v>
      </c>
      <c r="E45" s="260">
        <f t="shared" si="0"/>
        <v>0</v>
      </c>
      <c r="F45" s="261">
        <f t="shared" si="0"/>
        <v>0</v>
      </c>
      <c r="G45" s="262"/>
      <c r="H45" s="263">
        <v>0</v>
      </c>
      <c r="I45" s="264">
        <f>H45-G45</f>
        <v>0</v>
      </c>
      <c r="J45" s="262"/>
      <c r="K45" s="263">
        <v>0</v>
      </c>
      <c r="L45" s="264">
        <f>K45-J45</f>
        <v>0</v>
      </c>
      <c r="M45" s="263"/>
      <c r="N45" s="263">
        <v>0</v>
      </c>
      <c r="O45" s="264">
        <f>N45-M45</f>
        <v>0</v>
      </c>
      <c r="P45" s="262"/>
      <c r="Q45" s="263">
        <v>0</v>
      </c>
      <c r="R45" s="266">
        <f>Q45-P45</f>
        <v>0</v>
      </c>
      <c r="S45" s="269"/>
    </row>
    <row r="46" spans="1:19" s="268" customFormat="1" ht="14.55" customHeight="1" x14ac:dyDescent="0.3">
      <c r="A46" s="730" t="s">
        <v>167</v>
      </c>
      <c r="B46" s="733" t="s">
        <v>168</v>
      </c>
      <c r="C46" s="217" t="s">
        <v>100</v>
      </c>
      <c r="D46" s="243">
        <f t="shared" si="0"/>
        <v>0</v>
      </c>
      <c r="E46" s="244">
        <f t="shared" si="0"/>
        <v>0</v>
      </c>
      <c r="F46" s="245">
        <f t="shared" si="0"/>
        <v>0</v>
      </c>
      <c r="G46" s="246"/>
      <c r="H46" s="247"/>
      <c r="I46" s="248">
        <f t="shared" ref="I46:I54" si="9">H46-G46</f>
        <v>0</v>
      </c>
      <c r="J46" s="247"/>
      <c r="K46" s="247"/>
      <c r="L46" s="248">
        <f t="shared" ref="L46:L54" si="10">K46-J46</f>
        <v>0</v>
      </c>
      <c r="M46" s="247"/>
      <c r="N46" s="247"/>
      <c r="O46" s="248">
        <f t="shared" ref="O46:O54" si="11">N46-M46</f>
        <v>0</v>
      </c>
      <c r="P46" s="247">
        <v>0</v>
      </c>
      <c r="Q46" s="249">
        <v>0</v>
      </c>
      <c r="R46" s="250">
        <f t="shared" ref="R46:R54" si="12">Q46-P46</f>
        <v>0</v>
      </c>
      <c r="S46" s="267">
        <f>#REF!</f>
        <v>0</v>
      </c>
    </row>
    <row r="47" spans="1:19" s="270" customFormat="1" x14ac:dyDescent="0.3">
      <c r="A47" s="731"/>
      <c r="B47" s="734"/>
      <c r="C47" s="227" t="s">
        <v>101</v>
      </c>
      <c r="D47" s="251">
        <f t="shared" si="0"/>
        <v>0</v>
      </c>
      <c r="E47" s="252">
        <f t="shared" si="0"/>
        <v>0</v>
      </c>
      <c r="F47" s="253">
        <f t="shared" si="0"/>
        <v>0</v>
      </c>
      <c r="G47" s="254"/>
      <c r="H47" s="255"/>
      <c r="I47" s="256">
        <f t="shared" si="9"/>
        <v>0</v>
      </c>
      <c r="J47" s="255"/>
      <c r="K47" s="255"/>
      <c r="L47" s="256">
        <f t="shared" si="10"/>
        <v>0</v>
      </c>
      <c r="M47" s="255"/>
      <c r="N47" s="255"/>
      <c r="O47" s="256">
        <f t="shared" si="11"/>
        <v>0</v>
      </c>
      <c r="P47" s="255">
        <v>0</v>
      </c>
      <c r="Q47" s="257">
        <v>0</v>
      </c>
      <c r="R47" s="258">
        <f t="shared" si="12"/>
        <v>0</v>
      </c>
      <c r="S47" s="269"/>
    </row>
    <row r="48" spans="1:19" s="270" customFormat="1" x14ac:dyDescent="0.3">
      <c r="A48" s="731"/>
      <c r="B48" s="734"/>
      <c r="C48" s="227" t="s">
        <v>102</v>
      </c>
      <c r="D48" s="251">
        <f t="shared" si="0"/>
        <v>0</v>
      </c>
      <c r="E48" s="252">
        <f t="shared" si="0"/>
        <v>0</v>
      </c>
      <c r="F48" s="253">
        <f t="shared" si="0"/>
        <v>0</v>
      </c>
      <c r="G48" s="254"/>
      <c r="H48" s="255"/>
      <c r="I48" s="256">
        <f t="shared" si="9"/>
        <v>0</v>
      </c>
      <c r="J48" s="255"/>
      <c r="K48" s="255"/>
      <c r="L48" s="256">
        <f t="shared" si="10"/>
        <v>0</v>
      </c>
      <c r="M48" s="255"/>
      <c r="N48" s="255"/>
      <c r="O48" s="256">
        <f t="shared" si="11"/>
        <v>0</v>
      </c>
      <c r="P48" s="255">
        <v>0</v>
      </c>
      <c r="Q48" s="257">
        <v>0</v>
      </c>
      <c r="R48" s="258">
        <f t="shared" si="12"/>
        <v>0</v>
      </c>
      <c r="S48" s="269"/>
    </row>
    <row r="49" spans="1:19" s="270" customFormat="1" x14ac:dyDescent="0.3">
      <c r="A49" s="731"/>
      <c r="B49" s="734"/>
      <c r="C49" s="227" t="s">
        <v>103</v>
      </c>
      <c r="D49" s="251">
        <f t="shared" si="0"/>
        <v>0</v>
      </c>
      <c r="E49" s="252">
        <f t="shared" si="0"/>
        <v>0</v>
      </c>
      <c r="F49" s="253">
        <f t="shared" si="0"/>
        <v>0</v>
      </c>
      <c r="G49" s="254"/>
      <c r="H49" s="255"/>
      <c r="I49" s="256">
        <f t="shared" si="9"/>
        <v>0</v>
      </c>
      <c r="J49" s="255"/>
      <c r="K49" s="255"/>
      <c r="L49" s="256">
        <f t="shared" si="10"/>
        <v>0</v>
      </c>
      <c r="M49" s="255"/>
      <c r="N49" s="255"/>
      <c r="O49" s="256">
        <f t="shared" si="11"/>
        <v>0</v>
      </c>
      <c r="P49" s="255">
        <v>0</v>
      </c>
      <c r="Q49" s="257">
        <v>0</v>
      </c>
      <c r="R49" s="258">
        <f t="shared" si="12"/>
        <v>0</v>
      </c>
      <c r="S49" s="269"/>
    </row>
    <row r="50" spans="1:19" s="270" customFormat="1" x14ac:dyDescent="0.3">
      <c r="A50" s="731"/>
      <c r="B50" s="734"/>
      <c r="C50" s="227" t="s">
        <v>104</v>
      </c>
      <c r="D50" s="251">
        <f t="shared" si="0"/>
        <v>0</v>
      </c>
      <c r="E50" s="252">
        <f t="shared" si="0"/>
        <v>0</v>
      </c>
      <c r="F50" s="253">
        <f t="shared" si="0"/>
        <v>0</v>
      </c>
      <c r="G50" s="254"/>
      <c r="H50" s="255"/>
      <c r="I50" s="256">
        <f t="shared" si="9"/>
        <v>0</v>
      </c>
      <c r="J50" s="255"/>
      <c r="K50" s="255"/>
      <c r="L50" s="256">
        <f t="shared" si="10"/>
        <v>0</v>
      </c>
      <c r="M50" s="255"/>
      <c r="N50" s="255"/>
      <c r="O50" s="256">
        <f t="shared" si="11"/>
        <v>0</v>
      </c>
      <c r="P50" s="255">
        <v>0</v>
      </c>
      <c r="Q50" s="257">
        <v>0</v>
      </c>
      <c r="R50" s="258">
        <f t="shared" si="12"/>
        <v>0</v>
      </c>
      <c r="S50" s="269"/>
    </row>
    <row r="51" spans="1:19" s="270" customFormat="1" x14ac:dyDescent="0.3">
      <c r="A51" s="731"/>
      <c r="B51" s="734"/>
      <c r="C51" s="227" t="s">
        <v>105</v>
      </c>
      <c r="D51" s="251">
        <f t="shared" si="0"/>
        <v>0</v>
      </c>
      <c r="E51" s="252">
        <f t="shared" si="0"/>
        <v>0</v>
      </c>
      <c r="F51" s="253">
        <f t="shared" si="0"/>
        <v>0</v>
      </c>
      <c r="G51" s="254"/>
      <c r="H51" s="255"/>
      <c r="I51" s="256">
        <f t="shared" si="9"/>
        <v>0</v>
      </c>
      <c r="J51" s="255"/>
      <c r="K51" s="255"/>
      <c r="L51" s="256">
        <f t="shared" si="10"/>
        <v>0</v>
      </c>
      <c r="M51" s="255"/>
      <c r="N51" s="255"/>
      <c r="O51" s="256">
        <f t="shared" si="11"/>
        <v>0</v>
      </c>
      <c r="P51" s="255">
        <v>0</v>
      </c>
      <c r="Q51" s="257">
        <v>0</v>
      </c>
      <c r="R51" s="258">
        <f t="shared" si="12"/>
        <v>0</v>
      </c>
      <c r="S51" s="269"/>
    </row>
    <row r="52" spans="1:19" s="270" customFormat="1" x14ac:dyDescent="0.3">
      <c r="A52" s="731"/>
      <c r="B52" s="734"/>
      <c r="C52" s="227" t="s">
        <v>106</v>
      </c>
      <c r="D52" s="251">
        <f t="shared" si="0"/>
        <v>0</v>
      </c>
      <c r="E52" s="252">
        <f t="shared" si="0"/>
        <v>0</v>
      </c>
      <c r="F52" s="253">
        <f t="shared" si="0"/>
        <v>0</v>
      </c>
      <c r="G52" s="254"/>
      <c r="H52" s="255"/>
      <c r="I52" s="256">
        <f t="shared" si="9"/>
        <v>0</v>
      </c>
      <c r="J52" s="255"/>
      <c r="K52" s="255"/>
      <c r="L52" s="256">
        <f t="shared" si="10"/>
        <v>0</v>
      </c>
      <c r="M52" s="255"/>
      <c r="N52" s="255"/>
      <c r="O52" s="256">
        <f t="shared" si="11"/>
        <v>0</v>
      </c>
      <c r="P52" s="255">
        <v>0</v>
      </c>
      <c r="Q52" s="257">
        <v>0</v>
      </c>
      <c r="R52" s="258">
        <f t="shared" si="12"/>
        <v>0</v>
      </c>
      <c r="S52" s="269"/>
    </row>
    <row r="53" spans="1:19" s="270" customFormat="1" x14ac:dyDescent="0.3">
      <c r="A53" s="731"/>
      <c r="B53" s="734"/>
      <c r="C53" s="227" t="s">
        <v>107</v>
      </c>
      <c r="D53" s="251">
        <f t="shared" si="0"/>
        <v>0</v>
      </c>
      <c r="E53" s="252">
        <f t="shared" si="0"/>
        <v>0</v>
      </c>
      <c r="F53" s="253">
        <f t="shared" si="0"/>
        <v>0</v>
      </c>
      <c r="G53" s="254"/>
      <c r="H53" s="255"/>
      <c r="I53" s="256">
        <f t="shared" si="9"/>
        <v>0</v>
      </c>
      <c r="J53" s="255"/>
      <c r="K53" s="255"/>
      <c r="L53" s="256">
        <f t="shared" si="10"/>
        <v>0</v>
      </c>
      <c r="M53" s="255"/>
      <c r="N53" s="255"/>
      <c r="O53" s="256">
        <f t="shared" si="11"/>
        <v>0</v>
      </c>
      <c r="P53" s="255">
        <v>0</v>
      </c>
      <c r="Q53" s="257">
        <v>0</v>
      </c>
      <c r="R53" s="258">
        <f t="shared" si="12"/>
        <v>0</v>
      </c>
      <c r="S53" s="269"/>
    </row>
    <row r="54" spans="1:19" s="270" customFormat="1" x14ac:dyDescent="0.3">
      <c r="A54" s="731"/>
      <c r="B54" s="734"/>
      <c r="C54" s="227" t="s">
        <v>108</v>
      </c>
      <c r="D54" s="251">
        <f t="shared" si="0"/>
        <v>0</v>
      </c>
      <c r="E54" s="252">
        <f t="shared" si="0"/>
        <v>0</v>
      </c>
      <c r="F54" s="253">
        <f t="shared" si="0"/>
        <v>0</v>
      </c>
      <c r="G54" s="254"/>
      <c r="H54" s="255"/>
      <c r="I54" s="256">
        <f t="shared" si="9"/>
        <v>0</v>
      </c>
      <c r="J54" s="255"/>
      <c r="K54" s="255"/>
      <c r="L54" s="256">
        <f t="shared" si="10"/>
        <v>0</v>
      </c>
      <c r="M54" s="255"/>
      <c r="N54" s="255"/>
      <c r="O54" s="256">
        <f t="shared" si="11"/>
        <v>0</v>
      </c>
      <c r="P54" s="255">
        <v>0</v>
      </c>
      <c r="Q54" s="257">
        <v>0</v>
      </c>
      <c r="R54" s="258">
        <f t="shared" si="12"/>
        <v>0</v>
      </c>
      <c r="S54" s="269"/>
    </row>
    <row r="55" spans="1:19" s="270" customFormat="1" ht="15" thickBot="1" x14ac:dyDescent="0.35">
      <c r="A55" s="732"/>
      <c r="B55" s="735"/>
      <c r="C55" s="235" t="s">
        <v>109</v>
      </c>
      <c r="D55" s="259">
        <f t="shared" si="0"/>
        <v>0</v>
      </c>
      <c r="E55" s="260">
        <f t="shared" si="0"/>
        <v>0</v>
      </c>
      <c r="F55" s="261">
        <f t="shared" si="0"/>
        <v>0</v>
      </c>
      <c r="G55" s="262"/>
      <c r="H55" s="263"/>
      <c r="I55" s="264">
        <f>H55-G55</f>
        <v>0</v>
      </c>
      <c r="J55" s="263"/>
      <c r="K55" s="263"/>
      <c r="L55" s="264">
        <f>K55-J55</f>
        <v>0</v>
      </c>
      <c r="M55" s="263"/>
      <c r="N55" s="263"/>
      <c r="O55" s="264">
        <f>N55-M55</f>
        <v>0</v>
      </c>
      <c r="P55" s="263">
        <v>0</v>
      </c>
      <c r="Q55" s="265">
        <v>0</v>
      </c>
      <c r="R55" s="266">
        <f>Q55-P55</f>
        <v>0</v>
      </c>
      <c r="S55" s="269"/>
    </row>
    <row r="56" spans="1:19" s="268" customFormat="1" ht="14.25" customHeight="1" x14ac:dyDescent="0.3">
      <c r="A56" s="731" t="s">
        <v>85</v>
      </c>
      <c r="B56" s="734" t="s">
        <v>163</v>
      </c>
      <c r="C56" s="227" t="s">
        <v>100</v>
      </c>
      <c r="D56" s="218">
        <f t="shared" si="0"/>
        <v>0</v>
      </c>
      <c r="E56" s="219">
        <f t="shared" si="0"/>
        <v>0</v>
      </c>
      <c r="F56" s="220">
        <f t="shared" si="0"/>
        <v>0</v>
      </c>
      <c r="G56" s="271"/>
      <c r="H56" s="221"/>
      <c r="I56" s="222">
        <f t="shared" ref="I56:I65" si="13">H56-G56</f>
        <v>0</v>
      </c>
      <c r="J56" s="221"/>
      <c r="K56" s="221"/>
      <c r="L56" s="222">
        <f t="shared" ref="L56:L65" si="14">K56-J56</f>
        <v>0</v>
      </c>
      <c r="M56" s="221"/>
      <c r="N56" s="221"/>
      <c r="O56" s="222">
        <f t="shared" ref="O56:O65" si="15">N56-M56</f>
        <v>0</v>
      </c>
      <c r="P56" s="221"/>
      <c r="Q56" s="223"/>
      <c r="R56" s="224">
        <f t="shared" ref="R56:R65" si="16">Q56-P56</f>
        <v>0</v>
      </c>
      <c r="S56" s="267"/>
    </row>
    <row r="57" spans="1:19" s="270" customFormat="1" x14ac:dyDescent="0.3">
      <c r="A57" s="731"/>
      <c r="B57" s="734"/>
      <c r="C57" s="227" t="s">
        <v>101</v>
      </c>
      <c r="D57" s="228">
        <f t="shared" si="0"/>
        <v>0</v>
      </c>
      <c r="E57" s="229">
        <f t="shared" si="0"/>
        <v>0</v>
      </c>
      <c r="F57" s="230">
        <f t="shared" si="0"/>
        <v>0</v>
      </c>
      <c r="G57" s="272"/>
      <c r="H57" s="231"/>
      <c r="I57" s="232">
        <f t="shared" si="13"/>
        <v>0</v>
      </c>
      <c r="J57" s="231"/>
      <c r="K57" s="231"/>
      <c r="L57" s="232">
        <f t="shared" si="14"/>
        <v>0</v>
      </c>
      <c r="M57" s="231"/>
      <c r="N57" s="231"/>
      <c r="O57" s="232">
        <f t="shared" si="15"/>
        <v>0</v>
      </c>
      <c r="P57" s="231"/>
      <c r="Q57" s="233"/>
      <c r="R57" s="234">
        <f t="shared" si="16"/>
        <v>0</v>
      </c>
      <c r="S57" s="269"/>
    </row>
    <row r="58" spans="1:19" s="270" customFormat="1" x14ac:dyDescent="0.3">
      <c r="A58" s="731"/>
      <c r="B58" s="734"/>
      <c r="C58" s="227" t="s">
        <v>102</v>
      </c>
      <c r="D58" s="228">
        <f t="shared" si="0"/>
        <v>0</v>
      </c>
      <c r="E58" s="229">
        <f t="shared" si="0"/>
        <v>0</v>
      </c>
      <c r="F58" s="230">
        <f t="shared" si="0"/>
        <v>0</v>
      </c>
      <c r="G58" s="272"/>
      <c r="H58" s="231"/>
      <c r="I58" s="232">
        <f t="shared" si="13"/>
        <v>0</v>
      </c>
      <c r="J58" s="231"/>
      <c r="K58" s="231"/>
      <c r="L58" s="232">
        <f t="shared" si="14"/>
        <v>0</v>
      </c>
      <c r="M58" s="231"/>
      <c r="N58" s="231"/>
      <c r="O58" s="232">
        <f t="shared" si="15"/>
        <v>0</v>
      </c>
      <c r="P58" s="231"/>
      <c r="Q58" s="233"/>
      <c r="R58" s="234">
        <f t="shared" si="16"/>
        <v>0</v>
      </c>
      <c r="S58" s="269"/>
    </row>
    <row r="59" spans="1:19" s="270" customFormat="1" x14ac:dyDescent="0.3">
      <c r="A59" s="731"/>
      <c r="B59" s="734"/>
      <c r="C59" s="227" t="s">
        <v>103</v>
      </c>
      <c r="D59" s="228">
        <f t="shared" si="0"/>
        <v>0</v>
      </c>
      <c r="E59" s="229">
        <f t="shared" si="0"/>
        <v>0</v>
      </c>
      <c r="F59" s="230">
        <f t="shared" si="0"/>
        <v>0</v>
      </c>
      <c r="G59" s="272"/>
      <c r="H59" s="231"/>
      <c r="I59" s="232">
        <f t="shared" si="13"/>
        <v>0</v>
      </c>
      <c r="J59" s="231"/>
      <c r="K59" s="231"/>
      <c r="L59" s="232">
        <f t="shared" si="14"/>
        <v>0</v>
      </c>
      <c r="M59" s="231"/>
      <c r="N59" s="231"/>
      <c r="O59" s="232">
        <f t="shared" si="15"/>
        <v>0</v>
      </c>
      <c r="P59" s="231"/>
      <c r="Q59" s="233"/>
      <c r="R59" s="234">
        <f t="shared" si="16"/>
        <v>0</v>
      </c>
      <c r="S59" s="269"/>
    </row>
    <row r="60" spans="1:19" s="270" customFormat="1" x14ac:dyDescent="0.3">
      <c r="A60" s="731"/>
      <c r="B60" s="734"/>
      <c r="C60" s="227" t="s">
        <v>104</v>
      </c>
      <c r="D60" s="228">
        <f t="shared" si="0"/>
        <v>0</v>
      </c>
      <c r="E60" s="229">
        <f t="shared" si="0"/>
        <v>0</v>
      </c>
      <c r="F60" s="230">
        <f t="shared" si="0"/>
        <v>0</v>
      </c>
      <c r="G60" s="272"/>
      <c r="H60" s="231"/>
      <c r="I60" s="232">
        <f t="shared" si="13"/>
        <v>0</v>
      </c>
      <c r="J60" s="231"/>
      <c r="K60" s="231"/>
      <c r="L60" s="232">
        <f t="shared" si="14"/>
        <v>0</v>
      </c>
      <c r="M60" s="231"/>
      <c r="N60" s="231"/>
      <c r="O60" s="232">
        <f t="shared" si="15"/>
        <v>0</v>
      </c>
      <c r="P60" s="231"/>
      <c r="Q60" s="233"/>
      <c r="R60" s="234">
        <f t="shared" si="16"/>
        <v>0</v>
      </c>
      <c r="S60" s="269"/>
    </row>
    <row r="61" spans="1:19" s="270" customFormat="1" x14ac:dyDescent="0.3">
      <c r="A61" s="731"/>
      <c r="B61" s="734"/>
      <c r="C61" s="227" t="s">
        <v>105</v>
      </c>
      <c r="D61" s="228">
        <f t="shared" si="0"/>
        <v>0</v>
      </c>
      <c r="E61" s="229">
        <f t="shared" si="0"/>
        <v>0</v>
      </c>
      <c r="F61" s="230">
        <f t="shared" si="0"/>
        <v>0</v>
      </c>
      <c r="G61" s="272"/>
      <c r="H61" s="231"/>
      <c r="I61" s="232">
        <f t="shared" si="13"/>
        <v>0</v>
      </c>
      <c r="J61" s="231"/>
      <c r="K61" s="231"/>
      <c r="L61" s="232">
        <f t="shared" si="14"/>
        <v>0</v>
      </c>
      <c r="M61" s="231"/>
      <c r="N61" s="231"/>
      <c r="O61" s="232">
        <f t="shared" si="15"/>
        <v>0</v>
      </c>
      <c r="P61" s="231"/>
      <c r="Q61" s="233"/>
      <c r="R61" s="234">
        <f t="shared" si="16"/>
        <v>0</v>
      </c>
      <c r="S61" s="269"/>
    </row>
    <row r="62" spans="1:19" s="270" customFormat="1" x14ac:dyDescent="0.3">
      <c r="A62" s="731"/>
      <c r="B62" s="734"/>
      <c r="C62" s="227" t="s">
        <v>106</v>
      </c>
      <c r="D62" s="228">
        <f t="shared" si="0"/>
        <v>0</v>
      </c>
      <c r="E62" s="229">
        <f t="shared" si="0"/>
        <v>0</v>
      </c>
      <c r="F62" s="230">
        <f t="shared" si="0"/>
        <v>0</v>
      </c>
      <c r="G62" s="272"/>
      <c r="H62" s="231"/>
      <c r="I62" s="232">
        <f t="shared" si="13"/>
        <v>0</v>
      </c>
      <c r="J62" s="231"/>
      <c r="K62" s="231"/>
      <c r="L62" s="232">
        <f t="shared" si="14"/>
        <v>0</v>
      </c>
      <c r="M62" s="231"/>
      <c r="N62" s="231"/>
      <c r="O62" s="232">
        <f t="shared" si="15"/>
        <v>0</v>
      </c>
      <c r="P62" s="231"/>
      <c r="Q62" s="233"/>
      <c r="R62" s="234">
        <f t="shared" si="16"/>
        <v>0</v>
      </c>
      <c r="S62" s="269"/>
    </row>
    <row r="63" spans="1:19" s="270" customFormat="1" x14ac:dyDescent="0.3">
      <c r="A63" s="731"/>
      <c r="B63" s="734"/>
      <c r="C63" s="227" t="s">
        <v>107</v>
      </c>
      <c r="D63" s="228">
        <f t="shared" si="0"/>
        <v>0</v>
      </c>
      <c r="E63" s="229">
        <f t="shared" si="0"/>
        <v>0</v>
      </c>
      <c r="F63" s="230">
        <f t="shared" si="0"/>
        <v>0</v>
      </c>
      <c r="G63" s="272"/>
      <c r="H63" s="231"/>
      <c r="I63" s="232">
        <f t="shared" si="13"/>
        <v>0</v>
      </c>
      <c r="J63" s="231"/>
      <c r="K63" s="231"/>
      <c r="L63" s="232">
        <f t="shared" si="14"/>
        <v>0</v>
      </c>
      <c r="M63" s="231"/>
      <c r="N63" s="231"/>
      <c r="O63" s="232">
        <f t="shared" si="15"/>
        <v>0</v>
      </c>
      <c r="P63" s="231"/>
      <c r="Q63" s="233"/>
      <c r="R63" s="234">
        <f t="shared" si="16"/>
        <v>0</v>
      </c>
      <c r="S63" s="269"/>
    </row>
    <row r="64" spans="1:19" s="270" customFormat="1" x14ac:dyDescent="0.3">
      <c r="A64" s="731"/>
      <c r="B64" s="734"/>
      <c r="C64" s="227" t="s">
        <v>108</v>
      </c>
      <c r="D64" s="228">
        <f t="shared" si="0"/>
        <v>0</v>
      </c>
      <c r="E64" s="229">
        <f t="shared" si="0"/>
        <v>0</v>
      </c>
      <c r="F64" s="230">
        <f t="shared" si="0"/>
        <v>0</v>
      </c>
      <c r="G64" s="272"/>
      <c r="H64" s="231"/>
      <c r="I64" s="232">
        <f t="shared" si="13"/>
        <v>0</v>
      </c>
      <c r="J64" s="231"/>
      <c r="K64" s="231"/>
      <c r="L64" s="232">
        <f t="shared" si="14"/>
        <v>0</v>
      </c>
      <c r="M64" s="231"/>
      <c r="N64" s="231"/>
      <c r="O64" s="232">
        <f t="shared" si="15"/>
        <v>0</v>
      </c>
      <c r="P64" s="231"/>
      <c r="Q64" s="233"/>
      <c r="R64" s="234">
        <f t="shared" si="16"/>
        <v>0</v>
      </c>
      <c r="S64" s="269"/>
    </row>
    <row r="65" spans="1:19" s="275" customFormat="1" ht="15" thickBot="1" x14ac:dyDescent="0.35">
      <c r="A65" s="732"/>
      <c r="B65" s="735"/>
      <c r="C65" s="235" t="s">
        <v>109</v>
      </c>
      <c r="D65" s="236">
        <f t="shared" si="0"/>
        <v>0</v>
      </c>
      <c r="E65" s="237">
        <f t="shared" si="0"/>
        <v>0</v>
      </c>
      <c r="F65" s="238">
        <f t="shared" si="0"/>
        <v>0</v>
      </c>
      <c r="G65" s="273"/>
      <c r="H65" s="239"/>
      <c r="I65" s="240">
        <f t="shared" si="13"/>
        <v>0</v>
      </c>
      <c r="J65" s="239"/>
      <c r="K65" s="239"/>
      <c r="L65" s="240">
        <f t="shared" si="14"/>
        <v>0</v>
      </c>
      <c r="M65" s="239"/>
      <c r="N65" s="239"/>
      <c r="O65" s="240">
        <f t="shared" si="15"/>
        <v>0</v>
      </c>
      <c r="P65" s="239"/>
      <c r="Q65" s="241"/>
      <c r="R65" s="242">
        <f t="shared" si="16"/>
        <v>0</v>
      </c>
      <c r="S65" s="274"/>
    </row>
    <row r="66" spans="1:19" s="270" customFormat="1" ht="15" thickBot="1" x14ac:dyDescent="0.35">
      <c r="A66" s="276"/>
      <c r="B66" s="277"/>
      <c r="C66" s="278"/>
      <c r="D66" s="277">
        <f t="shared" si="0"/>
        <v>0</v>
      </c>
      <c r="E66" s="277">
        <f t="shared" si="0"/>
        <v>0</v>
      </c>
      <c r="F66" s="279">
        <f t="shared" si="0"/>
        <v>0</v>
      </c>
      <c r="G66" s="280"/>
      <c r="H66" s="280"/>
      <c r="I66" s="281"/>
      <c r="J66" s="280"/>
      <c r="K66" s="280"/>
      <c r="L66" s="281"/>
      <c r="M66" s="280"/>
      <c r="N66" s="280"/>
      <c r="O66" s="281"/>
      <c r="P66" s="280"/>
      <c r="Q66" s="282"/>
      <c r="R66" s="283"/>
      <c r="S66" s="269"/>
    </row>
    <row r="67" spans="1:19" s="270" customFormat="1" x14ac:dyDescent="0.3">
      <c r="A67" s="726" t="s">
        <v>160</v>
      </c>
      <c r="B67" s="728" t="s">
        <v>161</v>
      </c>
      <c r="C67" s="284" t="s">
        <v>100</v>
      </c>
      <c r="D67" s="285">
        <f t="shared" si="0"/>
        <v>0</v>
      </c>
      <c r="E67" s="286">
        <f t="shared" si="0"/>
        <v>0</v>
      </c>
      <c r="F67" s="287">
        <f t="shared" si="0"/>
        <v>0</v>
      </c>
      <c r="G67" s="288">
        <f t="shared" ref="G67:G76" si="17">G6</f>
        <v>0</v>
      </c>
      <c r="H67" s="289">
        <f t="shared" ref="H67:H76" si="18">H6*(1+$S$67)</f>
        <v>0</v>
      </c>
      <c r="I67" s="290">
        <f>H67-G67</f>
        <v>0</v>
      </c>
      <c r="J67" s="289">
        <f t="shared" ref="J67:J76" si="19">J6</f>
        <v>0</v>
      </c>
      <c r="K67" s="289">
        <f t="shared" ref="K67:K76" si="20">K6*(1+$S$67)</f>
        <v>0</v>
      </c>
      <c r="L67" s="290">
        <f t="shared" ref="L67:L76" si="21">K67-J67</f>
        <v>0</v>
      </c>
      <c r="M67" s="289">
        <f t="shared" ref="M67:M76" si="22">M6</f>
        <v>0</v>
      </c>
      <c r="N67" s="289">
        <f t="shared" ref="N67:N76" si="23">N6*(1+$S$67)</f>
        <v>0</v>
      </c>
      <c r="O67" s="290">
        <f t="shared" ref="O67:O76" si="24">N67-M67</f>
        <v>0</v>
      </c>
      <c r="P67" s="289">
        <f t="shared" ref="P67:P76" si="25">P6</f>
        <v>0</v>
      </c>
      <c r="Q67" s="291">
        <f t="shared" ref="Q67:Q76" si="26">Q6*(1+$S$67)</f>
        <v>0</v>
      </c>
      <c r="R67" s="292">
        <f t="shared" ref="R67:R76" si="27">Q67-P67</f>
        <v>0</v>
      </c>
      <c r="S67" s="293">
        <f>#REF!</f>
        <v>0</v>
      </c>
    </row>
    <row r="68" spans="1:19" s="270" customFormat="1" x14ac:dyDescent="0.3">
      <c r="A68" s="726"/>
      <c r="B68" s="728"/>
      <c r="C68" s="284" t="s">
        <v>101</v>
      </c>
      <c r="D68" s="285">
        <f t="shared" si="0"/>
        <v>0</v>
      </c>
      <c r="E68" s="286">
        <f t="shared" si="0"/>
        <v>0</v>
      </c>
      <c r="F68" s="287">
        <f t="shared" si="0"/>
        <v>0</v>
      </c>
      <c r="G68" s="294">
        <f t="shared" si="17"/>
        <v>0</v>
      </c>
      <c r="H68" s="295">
        <f t="shared" si="18"/>
        <v>0</v>
      </c>
      <c r="I68" s="232">
        <f t="shared" ref="I68:I76" si="28">H68-G68</f>
        <v>0</v>
      </c>
      <c r="J68" s="295">
        <f t="shared" si="19"/>
        <v>0</v>
      </c>
      <c r="K68" s="295">
        <f t="shared" si="20"/>
        <v>0</v>
      </c>
      <c r="L68" s="232">
        <f t="shared" si="21"/>
        <v>0</v>
      </c>
      <c r="M68" s="295">
        <f t="shared" si="22"/>
        <v>0</v>
      </c>
      <c r="N68" s="295">
        <f t="shared" si="23"/>
        <v>0</v>
      </c>
      <c r="O68" s="232">
        <f t="shared" si="24"/>
        <v>0</v>
      </c>
      <c r="P68" s="295">
        <f t="shared" si="25"/>
        <v>0</v>
      </c>
      <c r="Q68" s="296">
        <f t="shared" si="26"/>
        <v>0</v>
      </c>
      <c r="R68" s="234">
        <f t="shared" si="27"/>
        <v>0</v>
      </c>
      <c r="S68" s="269"/>
    </row>
    <row r="69" spans="1:19" s="270" customFormat="1" x14ac:dyDescent="0.3">
      <c r="A69" s="726"/>
      <c r="B69" s="728"/>
      <c r="C69" s="284" t="s">
        <v>102</v>
      </c>
      <c r="D69" s="285">
        <f t="shared" si="0"/>
        <v>0</v>
      </c>
      <c r="E69" s="286">
        <f t="shared" si="0"/>
        <v>0</v>
      </c>
      <c r="F69" s="287">
        <f t="shared" si="0"/>
        <v>0</v>
      </c>
      <c r="G69" s="294">
        <f t="shared" si="17"/>
        <v>0</v>
      </c>
      <c r="H69" s="295">
        <f t="shared" si="18"/>
        <v>0</v>
      </c>
      <c r="I69" s="232">
        <f t="shared" si="28"/>
        <v>0</v>
      </c>
      <c r="J69" s="295">
        <f t="shared" si="19"/>
        <v>0</v>
      </c>
      <c r="K69" s="295">
        <f t="shared" si="20"/>
        <v>0</v>
      </c>
      <c r="L69" s="232">
        <f t="shared" si="21"/>
        <v>0</v>
      </c>
      <c r="M69" s="295">
        <f t="shared" si="22"/>
        <v>0</v>
      </c>
      <c r="N69" s="295">
        <f t="shared" si="23"/>
        <v>0</v>
      </c>
      <c r="O69" s="232">
        <f t="shared" si="24"/>
        <v>0</v>
      </c>
      <c r="P69" s="295">
        <f t="shared" si="25"/>
        <v>0</v>
      </c>
      <c r="Q69" s="296">
        <f t="shared" si="26"/>
        <v>0</v>
      </c>
      <c r="R69" s="234">
        <f t="shared" si="27"/>
        <v>0</v>
      </c>
      <c r="S69" s="269"/>
    </row>
    <row r="70" spans="1:19" s="270" customFormat="1" x14ac:dyDescent="0.3">
      <c r="A70" s="726"/>
      <c r="B70" s="728"/>
      <c r="C70" s="284" t="s">
        <v>103</v>
      </c>
      <c r="D70" s="285">
        <f t="shared" si="0"/>
        <v>0</v>
      </c>
      <c r="E70" s="286">
        <f t="shared" si="0"/>
        <v>0</v>
      </c>
      <c r="F70" s="287">
        <f t="shared" si="0"/>
        <v>0</v>
      </c>
      <c r="G70" s="294">
        <f t="shared" si="17"/>
        <v>0</v>
      </c>
      <c r="H70" s="295">
        <f t="shared" si="18"/>
        <v>0</v>
      </c>
      <c r="I70" s="232">
        <f t="shared" si="28"/>
        <v>0</v>
      </c>
      <c r="J70" s="295">
        <f t="shared" si="19"/>
        <v>0</v>
      </c>
      <c r="K70" s="295">
        <f t="shared" si="20"/>
        <v>0</v>
      </c>
      <c r="L70" s="232">
        <f t="shared" si="21"/>
        <v>0</v>
      </c>
      <c r="M70" s="295">
        <f t="shared" si="22"/>
        <v>0</v>
      </c>
      <c r="N70" s="295">
        <f t="shared" si="23"/>
        <v>0</v>
      </c>
      <c r="O70" s="232">
        <f t="shared" si="24"/>
        <v>0</v>
      </c>
      <c r="P70" s="295">
        <f t="shared" si="25"/>
        <v>0</v>
      </c>
      <c r="Q70" s="296">
        <f t="shared" si="26"/>
        <v>0</v>
      </c>
      <c r="R70" s="234">
        <f t="shared" si="27"/>
        <v>0</v>
      </c>
      <c r="S70" s="269"/>
    </row>
    <row r="71" spans="1:19" s="270" customFormat="1" x14ac:dyDescent="0.3">
      <c r="A71" s="726"/>
      <c r="B71" s="728"/>
      <c r="C71" s="284" t="s">
        <v>104</v>
      </c>
      <c r="D71" s="285">
        <f t="shared" ref="D71:F134" si="29">G71+J71+M71+P71</f>
        <v>0</v>
      </c>
      <c r="E71" s="286">
        <f t="shared" si="29"/>
        <v>0</v>
      </c>
      <c r="F71" s="287">
        <f t="shared" si="29"/>
        <v>0</v>
      </c>
      <c r="G71" s="294">
        <f t="shared" si="17"/>
        <v>0</v>
      </c>
      <c r="H71" s="295">
        <f t="shared" si="18"/>
        <v>0</v>
      </c>
      <c r="I71" s="232">
        <f t="shared" si="28"/>
        <v>0</v>
      </c>
      <c r="J71" s="295">
        <f t="shared" si="19"/>
        <v>0</v>
      </c>
      <c r="K71" s="295">
        <f t="shared" si="20"/>
        <v>0</v>
      </c>
      <c r="L71" s="232">
        <f t="shared" si="21"/>
        <v>0</v>
      </c>
      <c r="M71" s="295">
        <f t="shared" si="22"/>
        <v>0</v>
      </c>
      <c r="N71" s="295">
        <f t="shared" si="23"/>
        <v>0</v>
      </c>
      <c r="O71" s="232">
        <f t="shared" si="24"/>
        <v>0</v>
      </c>
      <c r="P71" s="295">
        <f t="shared" si="25"/>
        <v>0</v>
      </c>
      <c r="Q71" s="296">
        <f t="shared" si="26"/>
        <v>0</v>
      </c>
      <c r="R71" s="234">
        <f t="shared" si="27"/>
        <v>0</v>
      </c>
      <c r="S71" s="269"/>
    </row>
    <row r="72" spans="1:19" s="270" customFormat="1" x14ac:dyDescent="0.3">
      <c r="A72" s="726"/>
      <c r="B72" s="728"/>
      <c r="C72" s="284" t="s">
        <v>105</v>
      </c>
      <c r="D72" s="285">
        <f t="shared" si="29"/>
        <v>0</v>
      </c>
      <c r="E72" s="286">
        <f t="shared" si="29"/>
        <v>0</v>
      </c>
      <c r="F72" s="287">
        <f t="shared" si="29"/>
        <v>0</v>
      </c>
      <c r="G72" s="294">
        <f t="shared" si="17"/>
        <v>0</v>
      </c>
      <c r="H72" s="295">
        <f t="shared" si="18"/>
        <v>0</v>
      </c>
      <c r="I72" s="232">
        <f t="shared" si="28"/>
        <v>0</v>
      </c>
      <c r="J72" s="295">
        <f t="shared" si="19"/>
        <v>0</v>
      </c>
      <c r="K72" s="295">
        <f t="shared" si="20"/>
        <v>0</v>
      </c>
      <c r="L72" s="232">
        <f t="shared" si="21"/>
        <v>0</v>
      </c>
      <c r="M72" s="295">
        <f t="shared" si="22"/>
        <v>0</v>
      </c>
      <c r="N72" s="295">
        <f t="shared" si="23"/>
        <v>0</v>
      </c>
      <c r="O72" s="232">
        <f t="shared" si="24"/>
        <v>0</v>
      </c>
      <c r="P72" s="295">
        <f t="shared" si="25"/>
        <v>0</v>
      </c>
      <c r="Q72" s="296">
        <f t="shared" si="26"/>
        <v>0</v>
      </c>
      <c r="R72" s="234">
        <f t="shared" si="27"/>
        <v>0</v>
      </c>
      <c r="S72" s="269"/>
    </row>
    <row r="73" spans="1:19" s="270" customFormat="1" x14ac:dyDescent="0.3">
      <c r="A73" s="726"/>
      <c r="B73" s="728"/>
      <c r="C73" s="284" t="s">
        <v>106</v>
      </c>
      <c r="D73" s="285">
        <f t="shared" si="29"/>
        <v>0</v>
      </c>
      <c r="E73" s="286">
        <f t="shared" si="29"/>
        <v>0</v>
      </c>
      <c r="F73" s="287">
        <f t="shared" si="29"/>
        <v>0</v>
      </c>
      <c r="G73" s="294">
        <f t="shared" si="17"/>
        <v>0</v>
      </c>
      <c r="H73" s="295">
        <f t="shared" si="18"/>
        <v>0</v>
      </c>
      <c r="I73" s="232">
        <f t="shared" si="28"/>
        <v>0</v>
      </c>
      <c r="J73" s="295">
        <f t="shared" si="19"/>
        <v>0</v>
      </c>
      <c r="K73" s="295">
        <f t="shared" si="20"/>
        <v>0</v>
      </c>
      <c r="L73" s="232">
        <f t="shared" si="21"/>
        <v>0</v>
      </c>
      <c r="M73" s="295">
        <f t="shared" si="22"/>
        <v>0</v>
      </c>
      <c r="N73" s="295">
        <f t="shared" si="23"/>
        <v>0</v>
      </c>
      <c r="O73" s="232">
        <f t="shared" si="24"/>
        <v>0</v>
      </c>
      <c r="P73" s="295">
        <f t="shared" si="25"/>
        <v>0</v>
      </c>
      <c r="Q73" s="296">
        <f t="shared" si="26"/>
        <v>0</v>
      </c>
      <c r="R73" s="234">
        <f t="shared" si="27"/>
        <v>0</v>
      </c>
      <c r="S73" s="269"/>
    </row>
    <row r="74" spans="1:19" s="270" customFormat="1" x14ac:dyDescent="0.3">
      <c r="A74" s="726"/>
      <c r="B74" s="728"/>
      <c r="C74" s="284" t="s">
        <v>107</v>
      </c>
      <c r="D74" s="285">
        <f t="shared" si="29"/>
        <v>0</v>
      </c>
      <c r="E74" s="286">
        <f t="shared" si="29"/>
        <v>0</v>
      </c>
      <c r="F74" s="287">
        <f t="shared" si="29"/>
        <v>0</v>
      </c>
      <c r="G74" s="294">
        <f t="shared" si="17"/>
        <v>0</v>
      </c>
      <c r="H74" s="295">
        <f t="shared" si="18"/>
        <v>0</v>
      </c>
      <c r="I74" s="232">
        <f t="shared" si="28"/>
        <v>0</v>
      </c>
      <c r="J74" s="295">
        <f t="shared" si="19"/>
        <v>0</v>
      </c>
      <c r="K74" s="295">
        <f t="shared" si="20"/>
        <v>0</v>
      </c>
      <c r="L74" s="232">
        <f t="shared" si="21"/>
        <v>0</v>
      </c>
      <c r="M74" s="295">
        <f t="shared" si="22"/>
        <v>0</v>
      </c>
      <c r="N74" s="295">
        <f t="shared" si="23"/>
        <v>0</v>
      </c>
      <c r="O74" s="232">
        <f t="shared" si="24"/>
        <v>0</v>
      </c>
      <c r="P74" s="295">
        <f t="shared" si="25"/>
        <v>0</v>
      </c>
      <c r="Q74" s="296">
        <f t="shared" si="26"/>
        <v>0</v>
      </c>
      <c r="R74" s="234">
        <f t="shared" si="27"/>
        <v>0</v>
      </c>
      <c r="S74" s="269"/>
    </row>
    <row r="75" spans="1:19" s="270" customFormat="1" x14ac:dyDescent="0.3">
      <c r="A75" s="726"/>
      <c r="B75" s="728"/>
      <c r="C75" s="284" t="s">
        <v>108</v>
      </c>
      <c r="D75" s="285">
        <f t="shared" si="29"/>
        <v>0</v>
      </c>
      <c r="E75" s="286">
        <f t="shared" si="29"/>
        <v>0</v>
      </c>
      <c r="F75" s="287">
        <f t="shared" si="29"/>
        <v>0</v>
      </c>
      <c r="G75" s="294">
        <f t="shared" si="17"/>
        <v>0</v>
      </c>
      <c r="H75" s="295">
        <f t="shared" si="18"/>
        <v>0</v>
      </c>
      <c r="I75" s="232">
        <f t="shared" si="28"/>
        <v>0</v>
      </c>
      <c r="J75" s="295">
        <f t="shared" si="19"/>
        <v>0</v>
      </c>
      <c r="K75" s="295">
        <f t="shared" si="20"/>
        <v>0</v>
      </c>
      <c r="L75" s="232">
        <f t="shared" si="21"/>
        <v>0</v>
      </c>
      <c r="M75" s="295">
        <f t="shared" si="22"/>
        <v>0</v>
      </c>
      <c r="N75" s="295">
        <f t="shared" si="23"/>
        <v>0</v>
      </c>
      <c r="O75" s="232">
        <f t="shared" si="24"/>
        <v>0</v>
      </c>
      <c r="P75" s="295">
        <f t="shared" si="25"/>
        <v>0</v>
      </c>
      <c r="Q75" s="296">
        <f t="shared" si="26"/>
        <v>0</v>
      </c>
      <c r="R75" s="234">
        <f t="shared" si="27"/>
        <v>0</v>
      </c>
      <c r="S75" s="269"/>
    </row>
    <row r="76" spans="1:19" s="270" customFormat="1" ht="15" thickBot="1" x14ac:dyDescent="0.35">
      <c r="A76" s="727"/>
      <c r="B76" s="729"/>
      <c r="C76" s="297" t="s">
        <v>109</v>
      </c>
      <c r="D76" s="298">
        <f t="shared" si="29"/>
        <v>0</v>
      </c>
      <c r="E76" s="299">
        <f t="shared" si="29"/>
        <v>0</v>
      </c>
      <c r="F76" s="300">
        <f t="shared" si="29"/>
        <v>0</v>
      </c>
      <c r="G76" s="301">
        <f t="shared" si="17"/>
        <v>0</v>
      </c>
      <c r="H76" s="302">
        <f t="shared" si="18"/>
        <v>0</v>
      </c>
      <c r="I76" s="240">
        <f t="shared" si="28"/>
        <v>0</v>
      </c>
      <c r="J76" s="302">
        <f t="shared" si="19"/>
        <v>0</v>
      </c>
      <c r="K76" s="302">
        <f t="shared" si="20"/>
        <v>0</v>
      </c>
      <c r="L76" s="240">
        <f t="shared" si="21"/>
        <v>0</v>
      </c>
      <c r="M76" s="302">
        <f t="shared" si="22"/>
        <v>0</v>
      </c>
      <c r="N76" s="302">
        <f t="shared" si="23"/>
        <v>0</v>
      </c>
      <c r="O76" s="240">
        <f t="shared" si="24"/>
        <v>0</v>
      </c>
      <c r="P76" s="302">
        <f t="shared" si="25"/>
        <v>0</v>
      </c>
      <c r="Q76" s="303">
        <f t="shared" si="26"/>
        <v>0</v>
      </c>
      <c r="R76" s="242">
        <f t="shared" si="27"/>
        <v>0</v>
      </c>
      <c r="S76" s="269"/>
    </row>
    <row r="77" spans="1:19" s="226" customFormat="1" x14ac:dyDescent="0.3">
      <c r="A77" s="726" t="s">
        <v>138</v>
      </c>
      <c r="B77" s="728" t="s">
        <v>163</v>
      </c>
      <c r="C77" s="284" t="s">
        <v>100</v>
      </c>
      <c r="D77" s="285">
        <f t="shared" si="29"/>
        <v>0</v>
      </c>
      <c r="E77" s="286">
        <f t="shared" si="29"/>
        <v>0</v>
      </c>
      <c r="F77" s="287">
        <f t="shared" si="29"/>
        <v>0</v>
      </c>
      <c r="G77" s="304">
        <f>G6*G36*Faktory!$D$8</f>
        <v>0</v>
      </c>
      <c r="H77" s="305">
        <f>((H67*G36)-(H67*((G36-H36)*(1+$S$36))))*Faktory!$D$8</f>
        <v>0</v>
      </c>
      <c r="I77" s="222">
        <f>H77-G77</f>
        <v>0</v>
      </c>
      <c r="J77" s="305">
        <f>J6*J36*Faktory!$D$8</f>
        <v>0</v>
      </c>
      <c r="K77" s="305">
        <f>((K67*J36)-(K67*((J36-K36)*(1+$S$36))))*Faktory!$D$8</f>
        <v>0</v>
      </c>
      <c r="L77" s="222">
        <f>K77-J77</f>
        <v>0</v>
      </c>
      <c r="M77" s="305">
        <f>M6*M36*Faktory!$D$8</f>
        <v>0</v>
      </c>
      <c r="N77" s="305">
        <f>((N67*M36)-(N67*((M36-N36)*(1+$S$36))))*Faktory!$D$8</f>
        <v>0</v>
      </c>
      <c r="O77" s="222">
        <f>N77-M77</f>
        <v>0</v>
      </c>
      <c r="P77" s="305">
        <f>P6*P36*Faktory!$D$8</f>
        <v>0</v>
      </c>
      <c r="Q77" s="306">
        <f>((Q67*P36)-(Q67*((P36-Q36)*(1+$S$36))))*Faktory!$D$8</f>
        <v>0</v>
      </c>
      <c r="R77" s="307">
        <f>Q77-P77</f>
        <v>0</v>
      </c>
      <c r="S77" s="308"/>
    </row>
    <row r="78" spans="1:19" s="226" customFormat="1" x14ac:dyDescent="0.3">
      <c r="A78" s="726"/>
      <c r="B78" s="728"/>
      <c r="C78" s="284" t="s">
        <v>101</v>
      </c>
      <c r="D78" s="285">
        <f t="shared" si="29"/>
        <v>0</v>
      </c>
      <c r="E78" s="286">
        <f t="shared" si="29"/>
        <v>0</v>
      </c>
      <c r="F78" s="287">
        <f t="shared" si="29"/>
        <v>0</v>
      </c>
      <c r="G78" s="294">
        <f>G7*G37*Faktory!$D$8</f>
        <v>0</v>
      </c>
      <c r="H78" s="295">
        <f>((H68*G37)-(H68*((G37-H37)*(1+$S$36))))*Faktory!$D$8</f>
        <v>0</v>
      </c>
      <c r="I78" s="232">
        <f t="shared" ref="I78:I96" si="30">H78-G78</f>
        <v>0</v>
      </c>
      <c r="J78" s="295">
        <f>J7*J37*Faktory!$D$8</f>
        <v>0</v>
      </c>
      <c r="K78" s="295">
        <f>((K68*J37)-(K68*((J37-K37)*(1+$S$36))))*Faktory!$D$8</f>
        <v>0</v>
      </c>
      <c r="L78" s="232">
        <f t="shared" ref="L78:L96" si="31">K78-J78</f>
        <v>0</v>
      </c>
      <c r="M78" s="295">
        <f>M7*M37*Faktory!$D$8</f>
        <v>0</v>
      </c>
      <c r="N78" s="295">
        <f>((N68*M37)-(N68*((M37-N37)*(1+$S$36))))*Faktory!$D$8</f>
        <v>0</v>
      </c>
      <c r="O78" s="232">
        <f t="shared" ref="O78:O96" si="32">N78-M78</f>
        <v>0</v>
      </c>
      <c r="P78" s="295">
        <f>P7*P37*Faktory!$D$8</f>
        <v>0</v>
      </c>
      <c r="Q78" s="296">
        <f>((Q68*P37)-(Q68*((P37-Q37)*(1+$S$36))))*Faktory!$D$8</f>
        <v>0</v>
      </c>
      <c r="R78" s="234">
        <f t="shared" ref="R78:R96" si="33">Q78-P78</f>
        <v>0</v>
      </c>
      <c r="S78" s="308"/>
    </row>
    <row r="79" spans="1:19" s="226" customFormat="1" x14ac:dyDescent="0.3">
      <c r="A79" s="726"/>
      <c r="B79" s="728"/>
      <c r="C79" s="284" t="s">
        <v>102</v>
      </c>
      <c r="D79" s="285">
        <f t="shared" si="29"/>
        <v>0</v>
      </c>
      <c r="E79" s="286">
        <f t="shared" si="29"/>
        <v>0</v>
      </c>
      <c r="F79" s="287">
        <f t="shared" si="29"/>
        <v>0</v>
      </c>
      <c r="G79" s="294">
        <f>G8*G38*Faktory!$D$8</f>
        <v>0</v>
      </c>
      <c r="H79" s="295">
        <f>((H69*G38)-(H69*((G38-H38)*(1+$S$36))))*Faktory!$D$8</f>
        <v>0</v>
      </c>
      <c r="I79" s="232">
        <f t="shared" si="30"/>
        <v>0</v>
      </c>
      <c r="J79" s="295">
        <f>J8*J38*Faktory!$D$8</f>
        <v>0</v>
      </c>
      <c r="K79" s="295">
        <f>((K69*J38)-(K69*((J38-K38)*(1+$S$36))))*Faktory!$D$8</f>
        <v>0</v>
      </c>
      <c r="L79" s="232">
        <f t="shared" si="31"/>
        <v>0</v>
      </c>
      <c r="M79" s="295">
        <f>M8*M38*Faktory!$D$8</f>
        <v>0</v>
      </c>
      <c r="N79" s="295">
        <f>((N69*M38)-(N69*((M38-N38)*(1+$S$36))))*Faktory!$D$8</f>
        <v>0</v>
      </c>
      <c r="O79" s="232">
        <f t="shared" si="32"/>
        <v>0</v>
      </c>
      <c r="P79" s="295">
        <f>P8*P38*Faktory!$D$8</f>
        <v>0</v>
      </c>
      <c r="Q79" s="296">
        <f>((Q69*P38)-(Q69*((P38-Q38)*(1+$S$36))))*Faktory!$D$8</f>
        <v>0</v>
      </c>
      <c r="R79" s="234">
        <f t="shared" si="33"/>
        <v>0</v>
      </c>
      <c r="S79" s="308"/>
    </row>
    <row r="80" spans="1:19" s="226" customFormat="1" x14ac:dyDescent="0.3">
      <c r="A80" s="726"/>
      <c r="B80" s="728"/>
      <c r="C80" s="284" t="s">
        <v>103</v>
      </c>
      <c r="D80" s="285">
        <f t="shared" si="29"/>
        <v>0</v>
      </c>
      <c r="E80" s="286">
        <f t="shared" si="29"/>
        <v>0</v>
      </c>
      <c r="F80" s="287">
        <f t="shared" si="29"/>
        <v>0</v>
      </c>
      <c r="G80" s="294">
        <f>G9*G39*Faktory!$D$8</f>
        <v>0</v>
      </c>
      <c r="H80" s="295">
        <f>((H70*G39)-(H70*((G39-H39)*(1+$S$36))))*Faktory!$D$8</f>
        <v>0</v>
      </c>
      <c r="I80" s="232">
        <f t="shared" si="30"/>
        <v>0</v>
      </c>
      <c r="J80" s="295">
        <f>J9*J39*Faktory!$D$8</f>
        <v>0</v>
      </c>
      <c r="K80" s="295">
        <f>((K70*J39)-(K70*((J39-K39)*(1+$S$36))))*Faktory!$D$8</f>
        <v>0</v>
      </c>
      <c r="L80" s="232">
        <f t="shared" si="31"/>
        <v>0</v>
      </c>
      <c r="M80" s="295">
        <f>M9*M39*Faktory!$D$8</f>
        <v>0</v>
      </c>
      <c r="N80" s="295">
        <f>((N70*M39)-(N70*((M39-N39)*(1+$S$36))))*Faktory!$D$8</f>
        <v>0</v>
      </c>
      <c r="O80" s="232">
        <f t="shared" si="32"/>
        <v>0</v>
      </c>
      <c r="P80" s="295">
        <f>P9*P39*Faktory!$D$8</f>
        <v>0</v>
      </c>
      <c r="Q80" s="296">
        <f>((Q70*P39)-(Q70*((P39-Q39)*(1+$S$36))))*Faktory!$D$8</f>
        <v>0</v>
      </c>
      <c r="R80" s="234">
        <f t="shared" si="33"/>
        <v>0</v>
      </c>
      <c r="S80" s="308"/>
    </row>
    <row r="81" spans="1:19" s="226" customFormat="1" x14ac:dyDescent="0.3">
      <c r="A81" s="726"/>
      <c r="B81" s="728"/>
      <c r="C81" s="284" t="s">
        <v>104</v>
      </c>
      <c r="D81" s="285">
        <f t="shared" si="29"/>
        <v>0</v>
      </c>
      <c r="E81" s="286">
        <f t="shared" si="29"/>
        <v>0</v>
      </c>
      <c r="F81" s="287">
        <f t="shared" si="29"/>
        <v>0</v>
      </c>
      <c r="G81" s="294">
        <f>G10*G40*Faktory!$D$8</f>
        <v>0</v>
      </c>
      <c r="H81" s="295">
        <f>((H71*G40)-(H71*((G40-H40)*(1+$S$36))))*Faktory!$D$8</f>
        <v>0</v>
      </c>
      <c r="I81" s="232">
        <f t="shared" si="30"/>
        <v>0</v>
      </c>
      <c r="J81" s="295">
        <f>J10*J40*Faktory!$D$8</f>
        <v>0</v>
      </c>
      <c r="K81" s="295">
        <f>((K71*J40)-(K71*((J40-K40)*(1+$S$36))))*Faktory!$D$8</f>
        <v>0</v>
      </c>
      <c r="L81" s="232">
        <f t="shared" si="31"/>
        <v>0</v>
      </c>
      <c r="M81" s="295">
        <f>M10*M40*Faktory!$D$8</f>
        <v>0</v>
      </c>
      <c r="N81" s="295">
        <f>((N71*M40)-(N71*((M40-N40)*(1+$S$36))))*Faktory!$D$8</f>
        <v>0</v>
      </c>
      <c r="O81" s="232">
        <f t="shared" si="32"/>
        <v>0</v>
      </c>
      <c r="P81" s="295">
        <f>P10*P40*Faktory!$D$8</f>
        <v>0</v>
      </c>
      <c r="Q81" s="296">
        <f>((Q71*P40)-(Q71*((P40-Q40)*(1+$S$36))))*Faktory!$D$8</f>
        <v>0</v>
      </c>
      <c r="R81" s="234">
        <f t="shared" si="33"/>
        <v>0</v>
      </c>
      <c r="S81" s="308"/>
    </row>
    <row r="82" spans="1:19" s="226" customFormat="1" x14ac:dyDescent="0.3">
      <c r="A82" s="726"/>
      <c r="B82" s="728"/>
      <c r="C82" s="284" t="s">
        <v>105</v>
      </c>
      <c r="D82" s="285">
        <f t="shared" si="29"/>
        <v>0</v>
      </c>
      <c r="E82" s="286">
        <f t="shared" si="29"/>
        <v>0</v>
      </c>
      <c r="F82" s="287">
        <f t="shared" si="29"/>
        <v>0</v>
      </c>
      <c r="G82" s="294">
        <f>G11*G41*Faktory!$D$8</f>
        <v>0</v>
      </c>
      <c r="H82" s="295">
        <f>((H72*G41)-(H72*((G41-H41)*(1+$S$36))))*Faktory!$D$8</f>
        <v>0</v>
      </c>
      <c r="I82" s="232">
        <f t="shared" si="30"/>
        <v>0</v>
      </c>
      <c r="J82" s="295">
        <f>J11*J41*Faktory!$D$8</f>
        <v>0</v>
      </c>
      <c r="K82" s="295">
        <f>((K72*J41)-(K72*((J41-K41)*(1+$S$36))))*Faktory!$D$8</f>
        <v>0</v>
      </c>
      <c r="L82" s="232">
        <f t="shared" si="31"/>
        <v>0</v>
      </c>
      <c r="M82" s="295">
        <f>M11*M41*Faktory!$D$8</f>
        <v>0</v>
      </c>
      <c r="N82" s="295">
        <f>((N72*M41)-(N72*((M41-N41)*(1+$S$36))))*Faktory!$D$8</f>
        <v>0</v>
      </c>
      <c r="O82" s="232">
        <f t="shared" si="32"/>
        <v>0</v>
      </c>
      <c r="P82" s="295">
        <f>P11*P41*Faktory!$D$8</f>
        <v>0</v>
      </c>
      <c r="Q82" s="296">
        <f>((Q72*P41)-(Q72*((P41-Q41)*(1+$S$36))))*Faktory!$D$8</f>
        <v>0</v>
      </c>
      <c r="R82" s="234">
        <f t="shared" si="33"/>
        <v>0</v>
      </c>
      <c r="S82" s="308"/>
    </row>
    <row r="83" spans="1:19" s="226" customFormat="1" x14ac:dyDescent="0.3">
      <c r="A83" s="726"/>
      <c r="B83" s="728"/>
      <c r="C83" s="284" t="s">
        <v>106</v>
      </c>
      <c r="D83" s="285">
        <f t="shared" si="29"/>
        <v>0</v>
      </c>
      <c r="E83" s="286">
        <f t="shared" si="29"/>
        <v>0</v>
      </c>
      <c r="F83" s="287">
        <f t="shared" si="29"/>
        <v>0</v>
      </c>
      <c r="G83" s="294">
        <f>G12*G42*Faktory!$D$8</f>
        <v>0</v>
      </c>
      <c r="H83" s="295">
        <f>((H73*G42)-(H73*((G42-H42)*(1+$S$36))))*Faktory!$D$8</f>
        <v>0</v>
      </c>
      <c r="I83" s="232">
        <f t="shared" si="30"/>
        <v>0</v>
      </c>
      <c r="J83" s="295">
        <f>J12*J42*Faktory!$D$8</f>
        <v>0</v>
      </c>
      <c r="K83" s="295">
        <f>((K73*J42)-(K73*((J42-K42)*(1+$S$36))))*Faktory!$D$8</f>
        <v>0</v>
      </c>
      <c r="L83" s="232">
        <f t="shared" si="31"/>
        <v>0</v>
      </c>
      <c r="M83" s="295">
        <f>M12*M42*Faktory!$D$8</f>
        <v>0</v>
      </c>
      <c r="N83" s="295">
        <f>((N73*M42)-(N73*((M42-N42)*(1+$S$36))))*Faktory!$D$8</f>
        <v>0</v>
      </c>
      <c r="O83" s="232">
        <f t="shared" si="32"/>
        <v>0</v>
      </c>
      <c r="P83" s="295">
        <f>P12*P42*Faktory!$D$8</f>
        <v>0</v>
      </c>
      <c r="Q83" s="296">
        <f>((Q73*P42)-(Q73*((P42-Q42)*(1+$S$36))))*Faktory!$D$8</f>
        <v>0</v>
      </c>
      <c r="R83" s="234">
        <f t="shared" si="33"/>
        <v>0</v>
      </c>
      <c r="S83" s="308"/>
    </row>
    <row r="84" spans="1:19" s="226" customFormat="1" x14ac:dyDescent="0.3">
      <c r="A84" s="726"/>
      <c r="B84" s="728"/>
      <c r="C84" s="284" t="s">
        <v>107</v>
      </c>
      <c r="D84" s="285">
        <f t="shared" si="29"/>
        <v>0</v>
      </c>
      <c r="E84" s="286">
        <f t="shared" si="29"/>
        <v>0</v>
      </c>
      <c r="F84" s="287">
        <f t="shared" si="29"/>
        <v>0</v>
      </c>
      <c r="G84" s="294">
        <f>G13*G43*Faktory!$D$8</f>
        <v>0</v>
      </c>
      <c r="H84" s="295">
        <f>((H74*G43)-(H74*((G43-H43)*(1+$S$36))))*Faktory!$D$8</f>
        <v>0</v>
      </c>
      <c r="I84" s="232">
        <f t="shared" si="30"/>
        <v>0</v>
      </c>
      <c r="J84" s="295">
        <f>J13*J43*Faktory!$D$8</f>
        <v>0</v>
      </c>
      <c r="K84" s="295">
        <f>((K74*J43)-(K74*((J43-K43)*(1+$S$36))))*Faktory!$D$8</f>
        <v>0</v>
      </c>
      <c r="L84" s="232">
        <f t="shared" si="31"/>
        <v>0</v>
      </c>
      <c r="M84" s="295">
        <f>M13*M43*Faktory!$D$8</f>
        <v>0</v>
      </c>
      <c r="N84" s="295">
        <f>((N74*M43)-(N74*((M43-N43)*(1+$S$36))))*Faktory!$D$8</f>
        <v>0</v>
      </c>
      <c r="O84" s="232">
        <f t="shared" si="32"/>
        <v>0</v>
      </c>
      <c r="P84" s="295">
        <f>P13*P43*Faktory!$D$8</f>
        <v>0</v>
      </c>
      <c r="Q84" s="296">
        <f>((Q74*P43)-(Q74*((P43-Q43)*(1+$S$36))))*Faktory!$D$8</f>
        <v>0</v>
      </c>
      <c r="R84" s="234">
        <f t="shared" si="33"/>
        <v>0</v>
      </c>
      <c r="S84" s="308"/>
    </row>
    <row r="85" spans="1:19" s="226" customFormat="1" x14ac:dyDescent="0.3">
      <c r="A85" s="726"/>
      <c r="B85" s="728"/>
      <c r="C85" s="284" t="s">
        <v>108</v>
      </c>
      <c r="D85" s="285">
        <f t="shared" si="29"/>
        <v>0</v>
      </c>
      <c r="E85" s="286">
        <f t="shared" si="29"/>
        <v>0</v>
      </c>
      <c r="F85" s="287">
        <f t="shared" si="29"/>
        <v>0</v>
      </c>
      <c r="G85" s="294">
        <f>G14*G44*Faktory!$D$8</f>
        <v>0</v>
      </c>
      <c r="H85" s="295">
        <f>((H75*G44)-(H75*((G44-H44)*(1+$S$36))))*Faktory!$D$8</f>
        <v>0</v>
      </c>
      <c r="I85" s="232">
        <f t="shared" si="30"/>
        <v>0</v>
      </c>
      <c r="J85" s="295">
        <f>J14*J44*Faktory!$D$8</f>
        <v>0</v>
      </c>
      <c r="K85" s="295">
        <f>((K75*J44)-(K75*((J44-K44)*(1+$S$36))))*Faktory!$D$8</f>
        <v>0</v>
      </c>
      <c r="L85" s="232">
        <f t="shared" si="31"/>
        <v>0</v>
      </c>
      <c r="M85" s="295">
        <f>M14*M44*Faktory!$D$8</f>
        <v>0</v>
      </c>
      <c r="N85" s="295">
        <f>((N75*M44)-(N75*((M44-N44)*(1+$S$36))))*Faktory!$D$8</f>
        <v>0</v>
      </c>
      <c r="O85" s="232">
        <f t="shared" si="32"/>
        <v>0</v>
      </c>
      <c r="P85" s="295">
        <f>P14*P44*Faktory!$D$8</f>
        <v>0</v>
      </c>
      <c r="Q85" s="296">
        <f>((Q75*P44)-(Q75*((P44-Q44)*(1+$S$36))))*Faktory!$D$8</f>
        <v>0</v>
      </c>
      <c r="R85" s="234">
        <f t="shared" si="33"/>
        <v>0</v>
      </c>
      <c r="S85" s="308"/>
    </row>
    <row r="86" spans="1:19" s="226" customFormat="1" ht="15" thickBot="1" x14ac:dyDescent="0.35">
      <c r="A86" s="727"/>
      <c r="B86" s="729"/>
      <c r="C86" s="297" t="s">
        <v>109</v>
      </c>
      <c r="D86" s="298">
        <f t="shared" si="29"/>
        <v>0</v>
      </c>
      <c r="E86" s="299">
        <f t="shared" si="29"/>
        <v>0</v>
      </c>
      <c r="F86" s="300">
        <f t="shared" si="29"/>
        <v>0</v>
      </c>
      <c r="G86" s="301">
        <f>G15*G45*Faktory!$D$8</f>
        <v>0</v>
      </c>
      <c r="H86" s="302">
        <f>((H76*G45)-(H76*((G45-H45)*(1+$S$36))))*Faktory!$D$8</f>
        <v>0</v>
      </c>
      <c r="I86" s="240">
        <f t="shared" si="30"/>
        <v>0</v>
      </c>
      <c r="J86" s="302">
        <f>J15*J45*Faktory!$D$8</f>
        <v>0</v>
      </c>
      <c r="K86" s="302">
        <f>((K76*J45)-(K76*((J45-K45)*(1+$S$36))))*Faktory!$D$8</f>
        <v>0</v>
      </c>
      <c r="L86" s="240">
        <f t="shared" si="31"/>
        <v>0</v>
      </c>
      <c r="M86" s="302">
        <f>M15*M45*Faktory!$D$8</f>
        <v>0</v>
      </c>
      <c r="N86" s="302">
        <f>((N76*M45)-(N76*((M45-N45)*(1+$S$36))))*Faktory!$D$8</f>
        <v>0</v>
      </c>
      <c r="O86" s="240">
        <f t="shared" si="32"/>
        <v>0</v>
      </c>
      <c r="P86" s="302">
        <f>P15*P45*Faktory!$D$8</f>
        <v>0</v>
      </c>
      <c r="Q86" s="303">
        <f>((Q76*P45)-(Q76*((P45-Q45)*(1+$S$36))))*Faktory!$D$8</f>
        <v>0</v>
      </c>
      <c r="R86" s="242">
        <f t="shared" si="33"/>
        <v>0</v>
      </c>
      <c r="S86" s="308"/>
    </row>
    <row r="87" spans="1:19" s="226" customFormat="1" x14ac:dyDescent="0.3">
      <c r="A87" s="726" t="s">
        <v>169</v>
      </c>
      <c r="B87" s="728" t="s">
        <v>170</v>
      </c>
      <c r="C87" s="284" t="s">
        <v>100</v>
      </c>
      <c r="D87" s="309">
        <f t="shared" si="29"/>
        <v>0</v>
      </c>
      <c r="E87" s="310">
        <f t="shared" si="29"/>
        <v>0</v>
      </c>
      <c r="F87" s="311">
        <f t="shared" si="29"/>
        <v>0</v>
      </c>
      <c r="G87" s="312">
        <f t="shared" ref="G87:H96" si="34">(G6*G36)/12/21/7.5</f>
        <v>0</v>
      </c>
      <c r="H87" s="313">
        <f t="shared" si="34"/>
        <v>0</v>
      </c>
      <c r="I87" s="314">
        <f t="shared" si="30"/>
        <v>0</v>
      </c>
      <c r="J87" s="313">
        <f t="shared" ref="J87:K96" si="35">(J6*J36)/12/21/7.5</f>
        <v>0</v>
      </c>
      <c r="K87" s="313">
        <f t="shared" si="35"/>
        <v>0</v>
      </c>
      <c r="L87" s="314">
        <f t="shared" si="31"/>
        <v>0</v>
      </c>
      <c r="M87" s="313">
        <f t="shared" ref="M87:N96" si="36">(M6*M36)/12/21/7.5</f>
        <v>0</v>
      </c>
      <c r="N87" s="313">
        <f t="shared" si="36"/>
        <v>0</v>
      </c>
      <c r="O87" s="314">
        <f t="shared" si="32"/>
        <v>0</v>
      </c>
      <c r="P87" s="313">
        <f t="shared" ref="P87:Q96" si="37">(P6*P36)/12/21/7.5</f>
        <v>0</v>
      </c>
      <c r="Q87" s="315">
        <f t="shared" si="37"/>
        <v>0</v>
      </c>
      <c r="R87" s="316">
        <f t="shared" si="33"/>
        <v>0</v>
      </c>
      <c r="S87" s="308"/>
    </row>
    <row r="88" spans="1:19" s="226" customFormat="1" x14ac:dyDescent="0.3">
      <c r="A88" s="726"/>
      <c r="B88" s="728"/>
      <c r="C88" s="284" t="s">
        <v>101</v>
      </c>
      <c r="D88" s="309">
        <f t="shared" si="29"/>
        <v>0</v>
      </c>
      <c r="E88" s="310">
        <f t="shared" si="29"/>
        <v>0</v>
      </c>
      <c r="F88" s="311">
        <f t="shared" si="29"/>
        <v>0</v>
      </c>
      <c r="G88" s="317">
        <f t="shared" si="34"/>
        <v>0</v>
      </c>
      <c r="H88" s="318">
        <f t="shared" si="34"/>
        <v>0</v>
      </c>
      <c r="I88" s="319">
        <f t="shared" si="30"/>
        <v>0</v>
      </c>
      <c r="J88" s="318">
        <f t="shared" si="35"/>
        <v>0</v>
      </c>
      <c r="K88" s="318">
        <f t="shared" si="35"/>
        <v>0</v>
      </c>
      <c r="L88" s="319">
        <f t="shared" si="31"/>
        <v>0</v>
      </c>
      <c r="M88" s="318">
        <f t="shared" si="36"/>
        <v>0</v>
      </c>
      <c r="N88" s="318">
        <f t="shared" si="36"/>
        <v>0</v>
      </c>
      <c r="O88" s="319">
        <f t="shared" si="32"/>
        <v>0</v>
      </c>
      <c r="P88" s="318">
        <f t="shared" si="37"/>
        <v>0</v>
      </c>
      <c r="Q88" s="320">
        <f t="shared" si="37"/>
        <v>0</v>
      </c>
      <c r="R88" s="321">
        <f t="shared" si="33"/>
        <v>0</v>
      </c>
      <c r="S88" s="308"/>
    </row>
    <row r="89" spans="1:19" s="226" customFormat="1" x14ac:dyDescent="0.3">
      <c r="A89" s="726"/>
      <c r="B89" s="728"/>
      <c r="C89" s="284" t="s">
        <v>102</v>
      </c>
      <c r="D89" s="309">
        <f t="shared" si="29"/>
        <v>0</v>
      </c>
      <c r="E89" s="310">
        <f t="shared" si="29"/>
        <v>0</v>
      </c>
      <c r="F89" s="311">
        <f t="shared" si="29"/>
        <v>0</v>
      </c>
      <c r="G89" s="317">
        <f t="shared" si="34"/>
        <v>0</v>
      </c>
      <c r="H89" s="318">
        <f t="shared" si="34"/>
        <v>0</v>
      </c>
      <c r="I89" s="319">
        <f t="shared" si="30"/>
        <v>0</v>
      </c>
      <c r="J89" s="318">
        <f t="shared" si="35"/>
        <v>0</v>
      </c>
      <c r="K89" s="318">
        <f t="shared" si="35"/>
        <v>0</v>
      </c>
      <c r="L89" s="319">
        <f t="shared" si="31"/>
        <v>0</v>
      </c>
      <c r="M89" s="318">
        <f t="shared" si="36"/>
        <v>0</v>
      </c>
      <c r="N89" s="318">
        <f t="shared" si="36"/>
        <v>0</v>
      </c>
      <c r="O89" s="319">
        <f t="shared" si="32"/>
        <v>0</v>
      </c>
      <c r="P89" s="318">
        <f t="shared" si="37"/>
        <v>0</v>
      </c>
      <c r="Q89" s="320">
        <f t="shared" si="37"/>
        <v>0</v>
      </c>
      <c r="R89" s="321">
        <f t="shared" si="33"/>
        <v>0</v>
      </c>
      <c r="S89" s="308"/>
    </row>
    <row r="90" spans="1:19" s="226" customFormat="1" x14ac:dyDescent="0.3">
      <c r="A90" s="726"/>
      <c r="B90" s="728"/>
      <c r="C90" s="284" t="s">
        <v>103</v>
      </c>
      <c r="D90" s="309">
        <f t="shared" si="29"/>
        <v>0</v>
      </c>
      <c r="E90" s="310">
        <f t="shared" si="29"/>
        <v>0</v>
      </c>
      <c r="F90" s="311">
        <f t="shared" si="29"/>
        <v>0</v>
      </c>
      <c r="G90" s="317">
        <f t="shared" si="34"/>
        <v>0</v>
      </c>
      <c r="H90" s="318">
        <f t="shared" si="34"/>
        <v>0</v>
      </c>
      <c r="I90" s="319">
        <f t="shared" si="30"/>
        <v>0</v>
      </c>
      <c r="J90" s="318">
        <f t="shared" si="35"/>
        <v>0</v>
      </c>
      <c r="K90" s="318">
        <f t="shared" si="35"/>
        <v>0</v>
      </c>
      <c r="L90" s="319">
        <f t="shared" si="31"/>
        <v>0</v>
      </c>
      <c r="M90" s="318">
        <f t="shared" si="36"/>
        <v>0</v>
      </c>
      <c r="N90" s="318">
        <f t="shared" si="36"/>
        <v>0</v>
      </c>
      <c r="O90" s="319">
        <f t="shared" si="32"/>
        <v>0</v>
      </c>
      <c r="P90" s="318">
        <f t="shared" si="37"/>
        <v>0</v>
      </c>
      <c r="Q90" s="320">
        <f t="shared" si="37"/>
        <v>0</v>
      </c>
      <c r="R90" s="321">
        <f t="shared" si="33"/>
        <v>0</v>
      </c>
      <c r="S90" s="308"/>
    </row>
    <row r="91" spans="1:19" s="226" customFormat="1" x14ac:dyDescent="0.3">
      <c r="A91" s="726"/>
      <c r="B91" s="728"/>
      <c r="C91" s="284" t="s">
        <v>104</v>
      </c>
      <c r="D91" s="309">
        <f t="shared" si="29"/>
        <v>0</v>
      </c>
      <c r="E91" s="310">
        <f t="shared" si="29"/>
        <v>0</v>
      </c>
      <c r="F91" s="311">
        <f t="shared" si="29"/>
        <v>0</v>
      </c>
      <c r="G91" s="317">
        <f t="shared" si="34"/>
        <v>0</v>
      </c>
      <c r="H91" s="318">
        <f t="shared" si="34"/>
        <v>0</v>
      </c>
      <c r="I91" s="319">
        <f t="shared" si="30"/>
        <v>0</v>
      </c>
      <c r="J91" s="318">
        <f t="shared" si="35"/>
        <v>0</v>
      </c>
      <c r="K91" s="318">
        <f t="shared" si="35"/>
        <v>0</v>
      </c>
      <c r="L91" s="319">
        <f t="shared" si="31"/>
        <v>0</v>
      </c>
      <c r="M91" s="318">
        <f t="shared" si="36"/>
        <v>0</v>
      </c>
      <c r="N91" s="318">
        <f t="shared" si="36"/>
        <v>0</v>
      </c>
      <c r="O91" s="319">
        <f t="shared" si="32"/>
        <v>0</v>
      </c>
      <c r="P91" s="318">
        <f t="shared" si="37"/>
        <v>0</v>
      </c>
      <c r="Q91" s="320">
        <f t="shared" si="37"/>
        <v>0</v>
      </c>
      <c r="R91" s="321">
        <f t="shared" si="33"/>
        <v>0</v>
      </c>
      <c r="S91" s="308"/>
    </row>
    <row r="92" spans="1:19" s="226" customFormat="1" x14ac:dyDescent="0.3">
      <c r="A92" s="726"/>
      <c r="B92" s="728"/>
      <c r="C92" s="284" t="s">
        <v>105</v>
      </c>
      <c r="D92" s="309">
        <f t="shared" si="29"/>
        <v>0</v>
      </c>
      <c r="E92" s="310">
        <f t="shared" si="29"/>
        <v>0</v>
      </c>
      <c r="F92" s="311">
        <f t="shared" si="29"/>
        <v>0</v>
      </c>
      <c r="G92" s="317">
        <f t="shared" si="34"/>
        <v>0</v>
      </c>
      <c r="H92" s="318">
        <f t="shared" si="34"/>
        <v>0</v>
      </c>
      <c r="I92" s="319">
        <f t="shared" si="30"/>
        <v>0</v>
      </c>
      <c r="J92" s="318">
        <f t="shared" si="35"/>
        <v>0</v>
      </c>
      <c r="K92" s="318">
        <f t="shared" si="35"/>
        <v>0</v>
      </c>
      <c r="L92" s="319">
        <f t="shared" si="31"/>
        <v>0</v>
      </c>
      <c r="M92" s="318">
        <f t="shared" si="36"/>
        <v>0</v>
      </c>
      <c r="N92" s="318">
        <f t="shared" si="36"/>
        <v>0</v>
      </c>
      <c r="O92" s="319">
        <f t="shared" si="32"/>
        <v>0</v>
      </c>
      <c r="P92" s="318">
        <f t="shared" si="37"/>
        <v>0</v>
      </c>
      <c r="Q92" s="320">
        <f t="shared" si="37"/>
        <v>0</v>
      </c>
      <c r="R92" s="321">
        <f t="shared" si="33"/>
        <v>0</v>
      </c>
      <c r="S92" s="308"/>
    </row>
    <row r="93" spans="1:19" s="226" customFormat="1" x14ac:dyDescent="0.3">
      <c r="A93" s="726"/>
      <c r="B93" s="728"/>
      <c r="C93" s="284" t="s">
        <v>106</v>
      </c>
      <c r="D93" s="309">
        <f t="shared" si="29"/>
        <v>0</v>
      </c>
      <c r="E93" s="310">
        <f t="shared" si="29"/>
        <v>0</v>
      </c>
      <c r="F93" s="311">
        <f t="shared" si="29"/>
        <v>0</v>
      </c>
      <c r="G93" s="317">
        <f t="shared" si="34"/>
        <v>0</v>
      </c>
      <c r="H93" s="318">
        <f t="shared" si="34"/>
        <v>0</v>
      </c>
      <c r="I93" s="319">
        <f t="shared" si="30"/>
        <v>0</v>
      </c>
      <c r="J93" s="318">
        <f t="shared" si="35"/>
        <v>0</v>
      </c>
      <c r="K93" s="318">
        <f t="shared" si="35"/>
        <v>0</v>
      </c>
      <c r="L93" s="319">
        <f t="shared" si="31"/>
        <v>0</v>
      </c>
      <c r="M93" s="318">
        <f t="shared" si="36"/>
        <v>0</v>
      </c>
      <c r="N93" s="318">
        <f t="shared" si="36"/>
        <v>0</v>
      </c>
      <c r="O93" s="319">
        <f t="shared" si="32"/>
        <v>0</v>
      </c>
      <c r="P93" s="318">
        <f t="shared" si="37"/>
        <v>0</v>
      </c>
      <c r="Q93" s="320">
        <f t="shared" si="37"/>
        <v>0</v>
      </c>
      <c r="R93" s="321">
        <f t="shared" si="33"/>
        <v>0</v>
      </c>
      <c r="S93" s="308"/>
    </row>
    <row r="94" spans="1:19" s="226" customFormat="1" x14ac:dyDescent="0.3">
      <c r="A94" s="726"/>
      <c r="B94" s="728"/>
      <c r="C94" s="284" t="s">
        <v>107</v>
      </c>
      <c r="D94" s="309">
        <f t="shared" si="29"/>
        <v>0</v>
      </c>
      <c r="E94" s="310">
        <f t="shared" si="29"/>
        <v>0</v>
      </c>
      <c r="F94" s="311">
        <f t="shared" si="29"/>
        <v>0</v>
      </c>
      <c r="G94" s="317">
        <f t="shared" si="34"/>
        <v>0</v>
      </c>
      <c r="H94" s="318">
        <f t="shared" si="34"/>
        <v>0</v>
      </c>
      <c r="I94" s="319">
        <f t="shared" si="30"/>
        <v>0</v>
      </c>
      <c r="J94" s="318">
        <f t="shared" si="35"/>
        <v>0</v>
      </c>
      <c r="K94" s="318">
        <f t="shared" si="35"/>
        <v>0</v>
      </c>
      <c r="L94" s="319">
        <f t="shared" si="31"/>
        <v>0</v>
      </c>
      <c r="M94" s="318">
        <f t="shared" si="36"/>
        <v>0</v>
      </c>
      <c r="N94" s="318">
        <f t="shared" si="36"/>
        <v>0</v>
      </c>
      <c r="O94" s="319">
        <f t="shared" si="32"/>
        <v>0</v>
      </c>
      <c r="P94" s="318">
        <f t="shared" si="37"/>
        <v>0</v>
      </c>
      <c r="Q94" s="320">
        <f t="shared" si="37"/>
        <v>0</v>
      </c>
      <c r="R94" s="321">
        <f t="shared" si="33"/>
        <v>0</v>
      </c>
      <c r="S94" s="308"/>
    </row>
    <row r="95" spans="1:19" s="226" customFormat="1" x14ac:dyDescent="0.3">
      <c r="A95" s="726"/>
      <c r="B95" s="728"/>
      <c r="C95" s="284" t="s">
        <v>108</v>
      </c>
      <c r="D95" s="309">
        <f t="shared" si="29"/>
        <v>0</v>
      </c>
      <c r="E95" s="310">
        <f t="shared" si="29"/>
        <v>0</v>
      </c>
      <c r="F95" s="311">
        <f t="shared" si="29"/>
        <v>0</v>
      </c>
      <c r="G95" s="317">
        <f t="shared" si="34"/>
        <v>0</v>
      </c>
      <c r="H95" s="318">
        <f t="shared" si="34"/>
        <v>0</v>
      </c>
      <c r="I95" s="319">
        <f t="shared" si="30"/>
        <v>0</v>
      </c>
      <c r="J95" s="318">
        <f t="shared" si="35"/>
        <v>0</v>
      </c>
      <c r="K95" s="318">
        <f t="shared" si="35"/>
        <v>0</v>
      </c>
      <c r="L95" s="319">
        <f t="shared" si="31"/>
        <v>0</v>
      </c>
      <c r="M95" s="318">
        <f t="shared" si="36"/>
        <v>0</v>
      </c>
      <c r="N95" s="318">
        <f t="shared" si="36"/>
        <v>0</v>
      </c>
      <c r="O95" s="319">
        <f t="shared" si="32"/>
        <v>0</v>
      </c>
      <c r="P95" s="318">
        <f t="shared" si="37"/>
        <v>0</v>
      </c>
      <c r="Q95" s="320">
        <f t="shared" si="37"/>
        <v>0</v>
      </c>
      <c r="R95" s="321">
        <f t="shared" si="33"/>
        <v>0</v>
      </c>
      <c r="S95" s="308"/>
    </row>
    <row r="96" spans="1:19" s="226" customFormat="1" ht="15" thickBot="1" x14ac:dyDescent="0.35">
      <c r="A96" s="727"/>
      <c r="B96" s="729"/>
      <c r="C96" s="297" t="s">
        <v>109</v>
      </c>
      <c r="D96" s="322">
        <f t="shared" si="29"/>
        <v>0</v>
      </c>
      <c r="E96" s="323">
        <f t="shared" si="29"/>
        <v>0</v>
      </c>
      <c r="F96" s="324">
        <f t="shared" si="29"/>
        <v>0</v>
      </c>
      <c r="G96" s="325">
        <f t="shared" si="34"/>
        <v>0</v>
      </c>
      <c r="H96" s="326">
        <f t="shared" si="34"/>
        <v>0</v>
      </c>
      <c r="I96" s="327">
        <f t="shared" si="30"/>
        <v>0</v>
      </c>
      <c r="J96" s="326">
        <f t="shared" si="35"/>
        <v>0</v>
      </c>
      <c r="K96" s="326">
        <f t="shared" si="35"/>
        <v>0</v>
      </c>
      <c r="L96" s="327">
        <f t="shared" si="31"/>
        <v>0</v>
      </c>
      <c r="M96" s="326">
        <f t="shared" si="36"/>
        <v>0</v>
      </c>
      <c r="N96" s="326">
        <f t="shared" si="36"/>
        <v>0</v>
      </c>
      <c r="O96" s="327">
        <f t="shared" si="32"/>
        <v>0</v>
      </c>
      <c r="P96" s="326">
        <f t="shared" si="37"/>
        <v>0</v>
      </c>
      <c r="Q96" s="328">
        <f t="shared" si="37"/>
        <v>0</v>
      </c>
      <c r="R96" s="329">
        <f t="shared" si="33"/>
        <v>0</v>
      </c>
      <c r="S96" s="308"/>
    </row>
    <row r="97" spans="1:19" s="226" customFormat="1" x14ac:dyDescent="0.3">
      <c r="A97" s="726" t="s">
        <v>171</v>
      </c>
      <c r="B97" s="728" t="s">
        <v>163</v>
      </c>
      <c r="C97" s="284" t="s">
        <v>100</v>
      </c>
      <c r="D97" s="285">
        <f t="shared" si="29"/>
        <v>0</v>
      </c>
      <c r="E97" s="286">
        <f t="shared" si="29"/>
        <v>0</v>
      </c>
      <c r="F97" s="287">
        <f t="shared" si="29"/>
        <v>0</v>
      </c>
      <c r="G97" s="304">
        <v>0</v>
      </c>
      <c r="H97" s="305">
        <f>(G67+I67/2)*((G46-H46)*(1+$S$46))*Faktory!$D$10</f>
        <v>0</v>
      </c>
      <c r="I97" s="222">
        <f>H97</f>
        <v>0</v>
      </c>
      <c r="J97" s="305">
        <v>0</v>
      </c>
      <c r="K97" s="305">
        <f>(J67+L67/2)*((J46-K46)*(1+$S$46))*Faktory!$D$10</f>
        <v>0</v>
      </c>
      <c r="L97" s="222">
        <f>K97</f>
        <v>0</v>
      </c>
      <c r="M97" s="305">
        <v>0</v>
      </c>
      <c r="N97" s="305">
        <f>(M67+O67/2)*((M46-N46)*(1+$S$46))*Faktory!$D$10</f>
        <v>0</v>
      </c>
      <c r="O97" s="222">
        <f>N97</f>
        <v>0</v>
      </c>
      <c r="P97" s="305">
        <v>0</v>
      </c>
      <c r="Q97" s="306">
        <f>(P67+R67/2)*((P46-Q46)*(1+$S$46))*Faktory!$D$10</f>
        <v>0</v>
      </c>
      <c r="R97" s="307">
        <f>Q97</f>
        <v>0</v>
      </c>
      <c r="S97" s="308"/>
    </row>
    <row r="98" spans="1:19" s="226" customFormat="1" x14ac:dyDescent="0.3">
      <c r="A98" s="726"/>
      <c r="B98" s="728"/>
      <c r="C98" s="284" t="s">
        <v>101</v>
      </c>
      <c r="D98" s="285">
        <f t="shared" si="29"/>
        <v>0</v>
      </c>
      <c r="E98" s="286">
        <f t="shared" si="29"/>
        <v>0</v>
      </c>
      <c r="F98" s="287">
        <f t="shared" si="29"/>
        <v>0</v>
      </c>
      <c r="G98" s="294">
        <v>0</v>
      </c>
      <c r="H98" s="295">
        <f>(G68+I68/2)*((G47-H47)*(1+$S$46))*Faktory!$D$10</f>
        <v>0</v>
      </c>
      <c r="I98" s="232">
        <f t="shared" ref="I98:I106" si="38">H98</f>
        <v>0</v>
      </c>
      <c r="J98" s="295">
        <v>0</v>
      </c>
      <c r="K98" s="295">
        <f>(J68+L68/2)*((J47-K47)*(1+$S$46))*Faktory!$D$10</f>
        <v>0</v>
      </c>
      <c r="L98" s="232">
        <f t="shared" ref="L98:L106" si="39">K98</f>
        <v>0</v>
      </c>
      <c r="M98" s="295">
        <v>0</v>
      </c>
      <c r="N98" s="295">
        <f>(M68+O68/2)*((M47-N47)*(1+$S$46))*Faktory!$D$10</f>
        <v>0</v>
      </c>
      <c r="O98" s="232">
        <f t="shared" ref="O98:O106" si="40">N98</f>
        <v>0</v>
      </c>
      <c r="P98" s="295">
        <v>0</v>
      </c>
      <c r="Q98" s="296">
        <f>(P68+R68/2)*((P47-Q47)*(1+$S$46))*Faktory!$D$10</f>
        <v>0</v>
      </c>
      <c r="R98" s="234">
        <f t="shared" ref="R98:R106" si="41">Q98</f>
        <v>0</v>
      </c>
      <c r="S98" s="308"/>
    </row>
    <row r="99" spans="1:19" s="226" customFormat="1" x14ac:dyDescent="0.3">
      <c r="A99" s="726"/>
      <c r="B99" s="728"/>
      <c r="C99" s="284" t="s">
        <v>102</v>
      </c>
      <c r="D99" s="285">
        <f t="shared" si="29"/>
        <v>0</v>
      </c>
      <c r="E99" s="286">
        <f t="shared" si="29"/>
        <v>0</v>
      </c>
      <c r="F99" s="287">
        <f t="shared" si="29"/>
        <v>0</v>
      </c>
      <c r="G99" s="294">
        <v>0</v>
      </c>
      <c r="H99" s="295">
        <f>(G69+I69/2)*((G48-H48)*(1+$S$46))*Faktory!$D$10</f>
        <v>0</v>
      </c>
      <c r="I99" s="232">
        <f t="shared" si="38"/>
        <v>0</v>
      </c>
      <c r="J99" s="295">
        <v>0</v>
      </c>
      <c r="K99" s="295">
        <f>(J69+L69/2)*((J48-K48)*(1+$S$46))*Faktory!$D$10</f>
        <v>0</v>
      </c>
      <c r="L99" s="232">
        <f t="shared" si="39"/>
        <v>0</v>
      </c>
      <c r="M99" s="295">
        <v>0</v>
      </c>
      <c r="N99" s="295">
        <f>(M69+O69/2)*((M48-N48)*(1+$S$46))*Faktory!$D$10</f>
        <v>0</v>
      </c>
      <c r="O99" s="232">
        <f t="shared" si="40"/>
        <v>0</v>
      </c>
      <c r="P99" s="295">
        <v>0</v>
      </c>
      <c r="Q99" s="296">
        <f>(P69+R69/2)*((P48-Q48)*(1+$S$46))*Faktory!$D$10</f>
        <v>0</v>
      </c>
      <c r="R99" s="234">
        <f t="shared" si="41"/>
        <v>0</v>
      </c>
      <c r="S99" s="308"/>
    </row>
    <row r="100" spans="1:19" s="226" customFormat="1" x14ac:dyDescent="0.3">
      <c r="A100" s="726"/>
      <c r="B100" s="728"/>
      <c r="C100" s="284" t="s">
        <v>103</v>
      </c>
      <c r="D100" s="285">
        <f t="shared" si="29"/>
        <v>0</v>
      </c>
      <c r="E100" s="286">
        <f t="shared" si="29"/>
        <v>0</v>
      </c>
      <c r="F100" s="287">
        <f t="shared" si="29"/>
        <v>0</v>
      </c>
      <c r="G100" s="294">
        <v>0</v>
      </c>
      <c r="H100" s="295">
        <f>(G70+I70/2)*((G49-H49)*(1+$S$46))*Faktory!$D$10</f>
        <v>0</v>
      </c>
      <c r="I100" s="232">
        <f t="shared" si="38"/>
        <v>0</v>
      </c>
      <c r="J100" s="295">
        <v>0</v>
      </c>
      <c r="K100" s="295">
        <f>(J70+L70/2)*((J49-K49)*(1+$S$46))*Faktory!$D$10</f>
        <v>0</v>
      </c>
      <c r="L100" s="232">
        <f t="shared" si="39"/>
        <v>0</v>
      </c>
      <c r="M100" s="295">
        <v>0</v>
      </c>
      <c r="N100" s="295">
        <f>(M70+O70/2)*((M49-N49)*(1+$S$46))*Faktory!$D$10</f>
        <v>0</v>
      </c>
      <c r="O100" s="232">
        <f t="shared" si="40"/>
        <v>0</v>
      </c>
      <c r="P100" s="295">
        <v>0</v>
      </c>
      <c r="Q100" s="296">
        <f>(P70+R70/2)*((P49-Q49)*(1+$S$46))*Faktory!$D$10</f>
        <v>0</v>
      </c>
      <c r="R100" s="234">
        <f t="shared" si="41"/>
        <v>0</v>
      </c>
      <c r="S100" s="308"/>
    </row>
    <row r="101" spans="1:19" s="226" customFormat="1" x14ac:dyDescent="0.3">
      <c r="A101" s="726"/>
      <c r="B101" s="728"/>
      <c r="C101" s="284" t="s">
        <v>104</v>
      </c>
      <c r="D101" s="285">
        <f t="shared" si="29"/>
        <v>0</v>
      </c>
      <c r="E101" s="286">
        <f t="shared" si="29"/>
        <v>0</v>
      </c>
      <c r="F101" s="287">
        <f t="shared" si="29"/>
        <v>0</v>
      </c>
      <c r="G101" s="294">
        <v>0</v>
      </c>
      <c r="H101" s="295">
        <f>(G71+I71/2)*((G50-H50)*(1+$S$46))*Faktory!$D$10</f>
        <v>0</v>
      </c>
      <c r="I101" s="232">
        <f t="shared" si="38"/>
        <v>0</v>
      </c>
      <c r="J101" s="295">
        <v>0</v>
      </c>
      <c r="K101" s="295">
        <f>(J71+L71/2)*((J50-K50)*(1+$S$46))*Faktory!$D$10</f>
        <v>0</v>
      </c>
      <c r="L101" s="232">
        <f t="shared" si="39"/>
        <v>0</v>
      </c>
      <c r="M101" s="295">
        <v>0</v>
      </c>
      <c r="N101" s="295">
        <f>(M71+O71/2)*((M50-N50)*(1+$S$46))*Faktory!$D$10</f>
        <v>0</v>
      </c>
      <c r="O101" s="232">
        <f t="shared" si="40"/>
        <v>0</v>
      </c>
      <c r="P101" s="295">
        <v>0</v>
      </c>
      <c r="Q101" s="296">
        <f>(P71+R71/2)*((P50-Q50)*(1+$S$46))*Faktory!$D$10</f>
        <v>0</v>
      </c>
      <c r="R101" s="234">
        <f t="shared" si="41"/>
        <v>0</v>
      </c>
      <c r="S101" s="308"/>
    </row>
    <row r="102" spans="1:19" s="226" customFormat="1" x14ac:dyDescent="0.3">
      <c r="A102" s="726"/>
      <c r="B102" s="728"/>
      <c r="C102" s="284" t="s">
        <v>105</v>
      </c>
      <c r="D102" s="285">
        <f t="shared" si="29"/>
        <v>0</v>
      </c>
      <c r="E102" s="286">
        <f t="shared" si="29"/>
        <v>0</v>
      </c>
      <c r="F102" s="287">
        <f t="shared" si="29"/>
        <v>0</v>
      </c>
      <c r="G102" s="294">
        <v>0</v>
      </c>
      <c r="H102" s="295">
        <f>(G72+I72/2)*((G51-H51)*(1+$S$46))*Faktory!$D$10</f>
        <v>0</v>
      </c>
      <c r="I102" s="232">
        <f t="shared" si="38"/>
        <v>0</v>
      </c>
      <c r="J102" s="295">
        <v>0</v>
      </c>
      <c r="K102" s="295">
        <f>(J72+L72/2)*((J51-K51)*(1+$S$46))*Faktory!$D$10</f>
        <v>0</v>
      </c>
      <c r="L102" s="232">
        <f t="shared" si="39"/>
        <v>0</v>
      </c>
      <c r="M102" s="295">
        <v>0</v>
      </c>
      <c r="N102" s="295">
        <f>(M72+O72/2)*((M51-N51)*(1+$S$46))*Faktory!$D$10</f>
        <v>0</v>
      </c>
      <c r="O102" s="232">
        <f t="shared" si="40"/>
        <v>0</v>
      </c>
      <c r="P102" s="295">
        <v>0</v>
      </c>
      <c r="Q102" s="296">
        <f>(P72+R72/2)*((P51-Q51)*(1+$S$46))*Faktory!$D$10</f>
        <v>0</v>
      </c>
      <c r="R102" s="234">
        <f t="shared" si="41"/>
        <v>0</v>
      </c>
      <c r="S102" s="308"/>
    </row>
    <row r="103" spans="1:19" s="226" customFormat="1" x14ac:dyDescent="0.3">
      <c r="A103" s="726"/>
      <c r="B103" s="728"/>
      <c r="C103" s="284" t="s">
        <v>106</v>
      </c>
      <c r="D103" s="285">
        <f t="shared" si="29"/>
        <v>0</v>
      </c>
      <c r="E103" s="286">
        <f t="shared" si="29"/>
        <v>0</v>
      </c>
      <c r="F103" s="287">
        <f t="shared" si="29"/>
        <v>0</v>
      </c>
      <c r="G103" s="294">
        <v>0</v>
      </c>
      <c r="H103" s="295">
        <f>(G73+I73/2)*((G52-H52)*(1+$S$46))*Faktory!$D$10</f>
        <v>0</v>
      </c>
      <c r="I103" s="232">
        <f t="shared" si="38"/>
        <v>0</v>
      </c>
      <c r="J103" s="295">
        <v>0</v>
      </c>
      <c r="K103" s="295">
        <f>(J73+L73/2)*((J52-K52)*(1+$S$46))*Faktory!$D$10</f>
        <v>0</v>
      </c>
      <c r="L103" s="232">
        <f t="shared" si="39"/>
        <v>0</v>
      </c>
      <c r="M103" s="295">
        <v>0</v>
      </c>
      <c r="N103" s="295">
        <f>(M73+O73/2)*((M52-N52)*(1+$S$46))*Faktory!$D$10</f>
        <v>0</v>
      </c>
      <c r="O103" s="232">
        <f t="shared" si="40"/>
        <v>0</v>
      </c>
      <c r="P103" s="295">
        <v>0</v>
      </c>
      <c r="Q103" s="296">
        <f>(P73+R73/2)*((P52-Q52)*(1+$S$46))*Faktory!$D$10</f>
        <v>0</v>
      </c>
      <c r="R103" s="234">
        <f t="shared" si="41"/>
        <v>0</v>
      </c>
      <c r="S103" s="308"/>
    </row>
    <row r="104" spans="1:19" s="226" customFormat="1" x14ac:dyDescent="0.3">
      <c r="A104" s="726"/>
      <c r="B104" s="728"/>
      <c r="C104" s="284" t="s">
        <v>107</v>
      </c>
      <c r="D104" s="285">
        <f t="shared" si="29"/>
        <v>0</v>
      </c>
      <c r="E104" s="286">
        <f t="shared" si="29"/>
        <v>0</v>
      </c>
      <c r="F104" s="287">
        <f t="shared" si="29"/>
        <v>0</v>
      </c>
      <c r="G104" s="294">
        <v>0</v>
      </c>
      <c r="H104" s="295">
        <f>(G74+I74/2)*((G53-H53)*(1+$S$46))*Faktory!$D$10</f>
        <v>0</v>
      </c>
      <c r="I104" s="232">
        <f t="shared" si="38"/>
        <v>0</v>
      </c>
      <c r="J104" s="295">
        <v>0</v>
      </c>
      <c r="K104" s="295">
        <f>(J74+L74/2)*((J53-K53)*(1+$S$46))*Faktory!$D$10</f>
        <v>0</v>
      </c>
      <c r="L104" s="232">
        <f t="shared" si="39"/>
        <v>0</v>
      </c>
      <c r="M104" s="295">
        <v>0</v>
      </c>
      <c r="N104" s="295">
        <f>(M74+O74/2)*((M53-N53)*(1+$S$46))*Faktory!$D$10</f>
        <v>0</v>
      </c>
      <c r="O104" s="232">
        <f t="shared" si="40"/>
        <v>0</v>
      </c>
      <c r="P104" s="295">
        <v>0</v>
      </c>
      <c r="Q104" s="296">
        <f>(P74+R74/2)*((P53-Q53)*(1+$S$46))*Faktory!$D$10</f>
        <v>0</v>
      </c>
      <c r="R104" s="234">
        <f t="shared" si="41"/>
        <v>0</v>
      </c>
      <c r="S104" s="308"/>
    </row>
    <row r="105" spans="1:19" s="226" customFormat="1" x14ac:dyDescent="0.3">
      <c r="A105" s="726"/>
      <c r="B105" s="728"/>
      <c r="C105" s="284" t="s">
        <v>108</v>
      </c>
      <c r="D105" s="285">
        <f t="shared" si="29"/>
        <v>0</v>
      </c>
      <c r="E105" s="286">
        <f t="shared" si="29"/>
        <v>0</v>
      </c>
      <c r="F105" s="287">
        <f t="shared" si="29"/>
        <v>0</v>
      </c>
      <c r="G105" s="294">
        <v>0</v>
      </c>
      <c r="H105" s="295">
        <f>(G75+I75/2)*((G54-H54)*(1+$S$46))*Faktory!$D$10</f>
        <v>0</v>
      </c>
      <c r="I105" s="232">
        <f t="shared" si="38"/>
        <v>0</v>
      </c>
      <c r="J105" s="295">
        <v>0</v>
      </c>
      <c r="K105" s="295">
        <f>(J75+L75/2)*((J54-K54)*(1+$S$46))*Faktory!$D$10</f>
        <v>0</v>
      </c>
      <c r="L105" s="232">
        <f t="shared" si="39"/>
        <v>0</v>
      </c>
      <c r="M105" s="295">
        <v>0</v>
      </c>
      <c r="N105" s="295">
        <f>(M75+O75/2)*((M54-N54)*(1+$S$46))*Faktory!$D$10</f>
        <v>0</v>
      </c>
      <c r="O105" s="232">
        <f t="shared" si="40"/>
        <v>0</v>
      </c>
      <c r="P105" s="295">
        <v>0</v>
      </c>
      <c r="Q105" s="296">
        <f>(P75+R75/2)*((P54-Q54)*(1+$S$46))*Faktory!$D$10</f>
        <v>0</v>
      </c>
      <c r="R105" s="234">
        <f t="shared" si="41"/>
        <v>0</v>
      </c>
      <c r="S105" s="308"/>
    </row>
    <row r="106" spans="1:19" s="226" customFormat="1" ht="15" thickBot="1" x14ac:dyDescent="0.35">
      <c r="A106" s="727"/>
      <c r="B106" s="729"/>
      <c r="C106" s="297" t="s">
        <v>109</v>
      </c>
      <c r="D106" s="298">
        <f t="shared" si="29"/>
        <v>0</v>
      </c>
      <c r="E106" s="299">
        <f t="shared" si="29"/>
        <v>0</v>
      </c>
      <c r="F106" s="300">
        <f t="shared" si="29"/>
        <v>0</v>
      </c>
      <c r="G106" s="301">
        <v>0</v>
      </c>
      <c r="H106" s="302">
        <f>(G76+I76/2)*((G55-H55)*(1+$S$46))*Faktory!$D$10</f>
        <v>0</v>
      </c>
      <c r="I106" s="240">
        <f t="shared" si="38"/>
        <v>0</v>
      </c>
      <c r="J106" s="302">
        <v>0</v>
      </c>
      <c r="K106" s="302">
        <f>(J76+L76/2)*((J55-K55)*(1+$S$46))*Faktory!$D$10</f>
        <v>0</v>
      </c>
      <c r="L106" s="240">
        <f t="shared" si="39"/>
        <v>0</v>
      </c>
      <c r="M106" s="302">
        <v>0</v>
      </c>
      <c r="N106" s="302">
        <f>(M76+O76/2)*((M55-N55)*(1+$S$46))*Faktory!$D$10</f>
        <v>0</v>
      </c>
      <c r="O106" s="240">
        <f t="shared" si="40"/>
        <v>0</v>
      </c>
      <c r="P106" s="302">
        <v>0</v>
      </c>
      <c r="Q106" s="303">
        <f>(P76+R76/2)*((P55-Q55)*(1+$S$46))*Faktory!$D$10</f>
        <v>0</v>
      </c>
      <c r="R106" s="242">
        <f t="shared" si="41"/>
        <v>0</v>
      </c>
      <c r="S106" s="308"/>
    </row>
    <row r="107" spans="1:19" s="226" customFormat="1" x14ac:dyDescent="0.3">
      <c r="A107" s="726" t="s">
        <v>172</v>
      </c>
      <c r="B107" s="728" t="s">
        <v>163</v>
      </c>
      <c r="C107" s="284" t="s">
        <v>100</v>
      </c>
      <c r="D107" s="285">
        <f t="shared" si="29"/>
        <v>0</v>
      </c>
      <c r="E107" s="286">
        <f t="shared" si="29"/>
        <v>0</v>
      </c>
      <c r="F107" s="287">
        <f t="shared" si="29"/>
        <v>0</v>
      </c>
      <c r="G107" s="304">
        <f t="shared" ref="G107:H116" si="42">G6*G16</f>
        <v>0</v>
      </c>
      <c r="H107" s="305">
        <f t="shared" si="42"/>
        <v>0</v>
      </c>
      <c r="I107" s="222">
        <f>H107-G107</f>
        <v>0</v>
      </c>
      <c r="J107" s="305">
        <f t="shared" ref="J107:K116" si="43">J6*J16</f>
        <v>0</v>
      </c>
      <c r="K107" s="305">
        <f t="shared" si="43"/>
        <v>0</v>
      </c>
      <c r="L107" s="222">
        <f t="shared" ref="L107:L116" si="44">K107-J107</f>
        <v>0</v>
      </c>
      <c r="M107" s="305">
        <f t="shared" ref="M107:N116" si="45">M6*M16</f>
        <v>0</v>
      </c>
      <c r="N107" s="305">
        <f t="shared" si="45"/>
        <v>0</v>
      </c>
      <c r="O107" s="222">
        <f t="shared" ref="O107:O116" si="46">N107-M107</f>
        <v>0</v>
      </c>
      <c r="P107" s="305">
        <f t="shared" ref="P107:Q116" si="47">P6*P16</f>
        <v>0</v>
      </c>
      <c r="Q107" s="306">
        <f t="shared" si="47"/>
        <v>0</v>
      </c>
      <c r="R107" s="307">
        <f t="shared" ref="R107:R116" si="48">Q107-P107</f>
        <v>0</v>
      </c>
      <c r="S107" s="308"/>
    </row>
    <row r="108" spans="1:19" s="226" customFormat="1" x14ac:dyDescent="0.3">
      <c r="A108" s="726"/>
      <c r="B108" s="728"/>
      <c r="C108" s="284" t="s">
        <v>101</v>
      </c>
      <c r="D108" s="285">
        <f t="shared" si="29"/>
        <v>0</v>
      </c>
      <c r="E108" s="286">
        <f t="shared" si="29"/>
        <v>0</v>
      </c>
      <c r="F108" s="287">
        <f t="shared" si="29"/>
        <v>0</v>
      </c>
      <c r="G108" s="294">
        <f t="shared" si="42"/>
        <v>0</v>
      </c>
      <c r="H108" s="295">
        <f t="shared" si="42"/>
        <v>0</v>
      </c>
      <c r="I108" s="232">
        <f t="shared" ref="I108:I116" si="49">H108-G108</f>
        <v>0</v>
      </c>
      <c r="J108" s="295">
        <f t="shared" si="43"/>
        <v>0</v>
      </c>
      <c r="K108" s="295">
        <f t="shared" si="43"/>
        <v>0</v>
      </c>
      <c r="L108" s="232">
        <f t="shared" si="44"/>
        <v>0</v>
      </c>
      <c r="M108" s="295">
        <f t="shared" si="45"/>
        <v>0</v>
      </c>
      <c r="N108" s="295">
        <f t="shared" si="45"/>
        <v>0</v>
      </c>
      <c r="O108" s="232">
        <f t="shared" si="46"/>
        <v>0</v>
      </c>
      <c r="P108" s="295">
        <f t="shared" si="47"/>
        <v>0</v>
      </c>
      <c r="Q108" s="296">
        <f t="shared" si="47"/>
        <v>0</v>
      </c>
      <c r="R108" s="234">
        <f t="shared" si="48"/>
        <v>0</v>
      </c>
      <c r="S108" s="308"/>
    </row>
    <row r="109" spans="1:19" s="226" customFormat="1" x14ac:dyDescent="0.3">
      <c r="A109" s="726"/>
      <c r="B109" s="728"/>
      <c r="C109" s="284" t="s">
        <v>102</v>
      </c>
      <c r="D109" s="285">
        <f t="shared" si="29"/>
        <v>0</v>
      </c>
      <c r="E109" s="286">
        <f t="shared" si="29"/>
        <v>0</v>
      </c>
      <c r="F109" s="287">
        <f t="shared" si="29"/>
        <v>0</v>
      </c>
      <c r="G109" s="294">
        <f t="shared" si="42"/>
        <v>0</v>
      </c>
      <c r="H109" s="295">
        <f t="shared" si="42"/>
        <v>0</v>
      </c>
      <c r="I109" s="232">
        <f t="shared" si="49"/>
        <v>0</v>
      </c>
      <c r="J109" s="295">
        <f t="shared" si="43"/>
        <v>0</v>
      </c>
      <c r="K109" s="295">
        <f t="shared" si="43"/>
        <v>0</v>
      </c>
      <c r="L109" s="232">
        <f t="shared" si="44"/>
        <v>0</v>
      </c>
      <c r="M109" s="295">
        <f t="shared" si="45"/>
        <v>0</v>
      </c>
      <c r="N109" s="295">
        <f t="shared" si="45"/>
        <v>0</v>
      </c>
      <c r="O109" s="232">
        <f t="shared" si="46"/>
        <v>0</v>
      </c>
      <c r="P109" s="295">
        <f t="shared" si="47"/>
        <v>0</v>
      </c>
      <c r="Q109" s="296">
        <f t="shared" si="47"/>
        <v>0</v>
      </c>
      <c r="R109" s="234">
        <f t="shared" si="48"/>
        <v>0</v>
      </c>
      <c r="S109" s="308"/>
    </row>
    <row r="110" spans="1:19" s="226" customFormat="1" x14ac:dyDescent="0.3">
      <c r="A110" s="726"/>
      <c r="B110" s="728"/>
      <c r="C110" s="284" t="s">
        <v>103</v>
      </c>
      <c r="D110" s="285">
        <f t="shared" si="29"/>
        <v>0</v>
      </c>
      <c r="E110" s="286">
        <f t="shared" si="29"/>
        <v>0</v>
      </c>
      <c r="F110" s="287">
        <f t="shared" si="29"/>
        <v>0</v>
      </c>
      <c r="G110" s="294">
        <f t="shared" si="42"/>
        <v>0</v>
      </c>
      <c r="H110" s="295">
        <f t="shared" si="42"/>
        <v>0</v>
      </c>
      <c r="I110" s="232">
        <f t="shared" si="49"/>
        <v>0</v>
      </c>
      <c r="J110" s="295">
        <f t="shared" si="43"/>
        <v>0</v>
      </c>
      <c r="K110" s="295">
        <f t="shared" si="43"/>
        <v>0</v>
      </c>
      <c r="L110" s="232">
        <f t="shared" si="44"/>
        <v>0</v>
      </c>
      <c r="M110" s="295">
        <f t="shared" si="45"/>
        <v>0</v>
      </c>
      <c r="N110" s="295">
        <f t="shared" si="45"/>
        <v>0</v>
      </c>
      <c r="O110" s="232">
        <f t="shared" si="46"/>
        <v>0</v>
      </c>
      <c r="P110" s="295">
        <f t="shared" si="47"/>
        <v>0</v>
      </c>
      <c r="Q110" s="296">
        <f t="shared" si="47"/>
        <v>0</v>
      </c>
      <c r="R110" s="234">
        <f t="shared" si="48"/>
        <v>0</v>
      </c>
      <c r="S110" s="308"/>
    </row>
    <row r="111" spans="1:19" s="226" customFormat="1" x14ac:dyDescent="0.3">
      <c r="A111" s="726"/>
      <c r="B111" s="728"/>
      <c r="C111" s="284" t="s">
        <v>104</v>
      </c>
      <c r="D111" s="285">
        <f t="shared" si="29"/>
        <v>0</v>
      </c>
      <c r="E111" s="286">
        <f t="shared" si="29"/>
        <v>0</v>
      </c>
      <c r="F111" s="287">
        <f t="shared" si="29"/>
        <v>0</v>
      </c>
      <c r="G111" s="294">
        <f t="shared" si="42"/>
        <v>0</v>
      </c>
      <c r="H111" s="295">
        <f t="shared" si="42"/>
        <v>0</v>
      </c>
      <c r="I111" s="232">
        <f t="shared" si="49"/>
        <v>0</v>
      </c>
      <c r="J111" s="295">
        <f t="shared" si="43"/>
        <v>0</v>
      </c>
      <c r="K111" s="295">
        <f t="shared" si="43"/>
        <v>0</v>
      </c>
      <c r="L111" s="232">
        <f t="shared" si="44"/>
        <v>0</v>
      </c>
      <c r="M111" s="295">
        <f t="shared" si="45"/>
        <v>0</v>
      </c>
      <c r="N111" s="295">
        <f t="shared" si="45"/>
        <v>0</v>
      </c>
      <c r="O111" s="232">
        <f t="shared" si="46"/>
        <v>0</v>
      </c>
      <c r="P111" s="295">
        <f t="shared" si="47"/>
        <v>0</v>
      </c>
      <c r="Q111" s="296">
        <f t="shared" si="47"/>
        <v>0</v>
      </c>
      <c r="R111" s="234">
        <f t="shared" si="48"/>
        <v>0</v>
      </c>
      <c r="S111" s="308"/>
    </row>
    <row r="112" spans="1:19" s="226" customFormat="1" x14ac:dyDescent="0.3">
      <c r="A112" s="726"/>
      <c r="B112" s="728"/>
      <c r="C112" s="284" t="s">
        <v>105</v>
      </c>
      <c r="D112" s="285">
        <f t="shared" si="29"/>
        <v>0</v>
      </c>
      <c r="E112" s="286">
        <f t="shared" si="29"/>
        <v>0</v>
      </c>
      <c r="F112" s="287">
        <f t="shared" si="29"/>
        <v>0</v>
      </c>
      <c r="G112" s="294">
        <f t="shared" si="42"/>
        <v>0</v>
      </c>
      <c r="H112" s="295">
        <f t="shared" si="42"/>
        <v>0</v>
      </c>
      <c r="I112" s="232">
        <f t="shared" si="49"/>
        <v>0</v>
      </c>
      <c r="J112" s="295">
        <f t="shared" si="43"/>
        <v>0</v>
      </c>
      <c r="K112" s="295">
        <f t="shared" si="43"/>
        <v>0</v>
      </c>
      <c r="L112" s="232">
        <f t="shared" si="44"/>
        <v>0</v>
      </c>
      <c r="M112" s="295">
        <f t="shared" si="45"/>
        <v>0</v>
      </c>
      <c r="N112" s="295">
        <f t="shared" si="45"/>
        <v>0</v>
      </c>
      <c r="O112" s="232">
        <f t="shared" si="46"/>
        <v>0</v>
      </c>
      <c r="P112" s="295">
        <f t="shared" si="47"/>
        <v>0</v>
      </c>
      <c r="Q112" s="296">
        <f t="shared" si="47"/>
        <v>0</v>
      </c>
      <c r="R112" s="234">
        <f t="shared" si="48"/>
        <v>0</v>
      </c>
      <c r="S112" s="308"/>
    </row>
    <row r="113" spans="1:19" s="226" customFormat="1" x14ac:dyDescent="0.3">
      <c r="A113" s="726"/>
      <c r="B113" s="728"/>
      <c r="C113" s="284" t="s">
        <v>106</v>
      </c>
      <c r="D113" s="285">
        <f t="shared" si="29"/>
        <v>0</v>
      </c>
      <c r="E113" s="286">
        <f t="shared" si="29"/>
        <v>0</v>
      </c>
      <c r="F113" s="287">
        <f t="shared" si="29"/>
        <v>0</v>
      </c>
      <c r="G113" s="294">
        <f t="shared" si="42"/>
        <v>0</v>
      </c>
      <c r="H113" s="295">
        <f t="shared" si="42"/>
        <v>0</v>
      </c>
      <c r="I113" s="232">
        <f t="shared" si="49"/>
        <v>0</v>
      </c>
      <c r="J113" s="295">
        <f t="shared" si="43"/>
        <v>0</v>
      </c>
      <c r="K113" s="295">
        <f t="shared" si="43"/>
        <v>0</v>
      </c>
      <c r="L113" s="232">
        <f t="shared" si="44"/>
        <v>0</v>
      </c>
      <c r="M113" s="295">
        <f t="shared" si="45"/>
        <v>0</v>
      </c>
      <c r="N113" s="295">
        <f t="shared" si="45"/>
        <v>0</v>
      </c>
      <c r="O113" s="232">
        <f t="shared" si="46"/>
        <v>0</v>
      </c>
      <c r="P113" s="295">
        <f t="shared" si="47"/>
        <v>0</v>
      </c>
      <c r="Q113" s="296">
        <f t="shared" si="47"/>
        <v>0</v>
      </c>
      <c r="R113" s="234">
        <f t="shared" si="48"/>
        <v>0</v>
      </c>
      <c r="S113" s="308"/>
    </row>
    <row r="114" spans="1:19" s="226" customFormat="1" x14ac:dyDescent="0.3">
      <c r="A114" s="726"/>
      <c r="B114" s="728"/>
      <c r="C114" s="284" t="s">
        <v>107</v>
      </c>
      <c r="D114" s="285">
        <f t="shared" si="29"/>
        <v>0</v>
      </c>
      <c r="E114" s="286">
        <f t="shared" si="29"/>
        <v>0</v>
      </c>
      <c r="F114" s="287">
        <f t="shared" si="29"/>
        <v>0</v>
      </c>
      <c r="G114" s="294">
        <f t="shared" si="42"/>
        <v>0</v>
      </c>
      <c r="H114" s="295">
        <f t="shared" si="42"/>
        <v>0</v>
      </c>
      <c r="I114" s="232">
        <f t="shared" si="49"/>
        <v>0</v>
      </c>
      <c r="J114" s="295">
        <f t="shared" si="43"/>
        <v>0</v>
      </c>
      <c r="K114" s="295">
        <f t="shared" si="43"/>
        <v>0</v>
      </c>
      <c r="L114" s="232">
        <f t="shared" si="44"/>
        <v>0</v>
      </c>
      <c r="M114" s="295">
        <f t="shared" si="45"/>
        <v>0</v>
      </c>
      <c r="N114" s="295">
        <f t="shared" si="45"/>
        <v>0</v>
      </c>
      <c r="O114" s="232">
        <f t="shared" si="46"/>
        <v>0</v>
      </c>
      <c r="P114" s="295">
        <f t="shared" si="47"/>
        <v>0</v>
      </c>
      <c r="Q114" s="296">
        <f t="shared" si="47"/>
        <v>0</v>
      </c>
      <c r="R114" s="234">
        <f t="shared" si="48"/>
        <v>0</v>
      </c>
      <c r="S114" s="308"/>
    </row>
    <row r="115" spans="1:19" s="226" customFormat="1" x14ac:dyDescent="0.3">
      <c r="A115" s="726"/>
      <c r="B115" s="728"/>
      <c r="C115" s="284" t="s">
        <v>108</v>
      </c>
      <c r="D115" s="285">
        <f t="shared" si="29"/>
        <v>0</v>
      </c>
      <c r="E115" s="286">
        <f t="shared" si="29"/>
        <v>0</v>
      </c>
      <c r="F115" s="287">
        <f t="shared" si="29"/>
        <v>0</v>
      </c>
      <c r="G115" s="294">
        <f t="shared" si="42"/>
        <v>0</v>
      </c>
      <c r="H115" s="295">
        <f t="shared" si="42"/>
        <v>0</v>
      </c>
      <c r="I115" s="232">
        <f t="shared" si="49"/>
        <v>0</v>
      </c>
      <c r="J115" s="295">
        <f t="shared" si="43"/>
        <v>0</v>
      </c>
      <c r="K115" s="295">
        <f t="shared" si="43"/>
        <v>0</v>
      </c>
      <c r="L115" s="232">
        <f t="shared" si="44"/>
        <v>0</v>
      </c>
      <c r="M115" s="295">
        <f t="shared" si="45"/>
        <v>0</v>
      </c>
      <c r="N115" s="295">
        <f t="shared" si="45"/>
        <v>0</v>
      </c>
      <c r="O115" s="232">
        <f t="shared" si="46"/>
        <v>0</v>
      </c>
      <c r="P115" s="295">
        <f t="shared" si="47"/>
        <v>0</v>
      </c>
      <c r="Q115" s="296">
        <f t="shared" si="47"/>
        <v>0</v>
      </c>
      <c r="R115" s="234">
        <f t="shared" si="48"/>
        <v>0</v>
      </c>
      <c r="S115" s="308"/>
    </row>
    <row r="116" spans="1:19" s="226" customFormat="1" ht="15" thickBot="1" x14ac:dyDescent="0.35">
      <c r="A116" s="727"/>
      <c r="B116" s="729"/>
      <c r="C116" s="297" t="s">
        <v>109</v>
      </c>
      <c r="D116" s="298">
        <f t="shared" si="29"/>
        <v>0</v>
      </c>
      <c r="E116" s="299">
        <f t="shared" si="29"/>
        <v>0</v>
      </c>
      <c r="F116" s="300">
        <f t="shared" si="29"/>
        <v>0</v>
      </c>
      <c r="G116" s="301">
        <f t="shared" si="42"/>
        <v>0</v>
      </c>
      <c r="H116" s="302">
        <f t="shared" si="42"/>
        <v>0</v>
      </c>
      <c r="I116" s="240">
        <f t="shared" si="49"/>
        <v>0</v>
      </c>
      <c r="J116" s="302">
        <f t="shared" si="43"/>
        <v>0</v>
      </c>
      <c r="K116" s="302">
        <f t="shared" si="43"/>
        <v>0</v>
      </c>
      <c r="L116" s="240">
        <f t="shared" si="44"/>
        <v>0</v>
      </c>
      <c r="M116" s="302">
        <f t="shared" si="45"/>
        <v>0</v>
      </c>
      <c r="N116" s="302">
        <f t="shared" si="45"/>
        <v>0</v>
      </c>
      <c r="O116" s="240">
        <f t="shared" si="46"/>
        <v>0</v>
      </c>
      <c r="P116" s="302">
        <f t="shared" si="47"/>
        <v>0</v>
      </c>
      <c r="Q116" s="303">
        <f t="shared" si="47"/>
        <v>0</v>
      </c>
      <c r="R116" s="242">
        <f t="shared" si="48"/>
        <v>0</v>
      </c>
      <c r="S116" s="308"/>
    </row>
    <row r="117" spans="1:19" s="226" customFormat="1" x14ac:dyDescent="0.3">
      <c r="A117" s="726" t="s">
        <v>173</v>
      </c>
      <c r="B117" s="728" t="s">
        <v>163</v>
      </c>
      <c r="C117" s="284" t="s">
        <v>100</v>
      </c>
      <c r="D117" s="285">
        <f t="shared" si="29"/>
        <v>0</v>
      </c>
      <c r="E117" s="286">
        <f t="shared" si="29"/>
        <v>0</v>
      </c>
      <c r="F117" s="287">
        <f t="shared" si="29"/>
        <v>0</v>
      </c>
      <c r="G117" s="304">
        <f t="shared" ref="G117:H126" si="50">G6*G26</f>
        <v>0</v>
      </c>
      <c r="H117" s="305">
        <f t="shared" si="50"/>
        <v>0</v>
      </c>
      <c r="I117" s="222">
        <f>H117-G117</f>
        <v>0</v>
      </c>
      <c r="J117" s="305">
        <f t="shared" ref="J117:K126" si="51">J6*J26</f>
        <v>0</v>
      </c>
      <c r="K117" s="305">
        <f t="shared" si="51"/>
        <v>0</v>
      </c>
      <c r="L117" s="222">
        <f>K117-J117</f>
        <v>0</v>
      </c>
      <c r="M117" s="305">
        <f t="shared" ref="M117:N126" si="52">M6*M26</f>
        <v>0</v>
      </c>
      <c r="N117" s="305">
        <f t="shared" si="52"/>
        <v>0</v>
      </c>
      <c r="O117" s="222">
        <f>N117-M117</f>
        <v>0</v>
      </c>
      <c r="P117" s="305">
        <f t="shared" ref="P117:Q126" si="53">P6*P26</f>
        <v>0</v>
      </c>
      <c r="Q117" s="306">
        <f t="shared" si="53"/>
        <v>0</v>
      </c>
      <c r="R117" s="307">
        <f>Q117-P117</f>
        <v>0</v>
      </c>
      <c r="S117" s="308"/>
    </row>
    <row r="118" spans="1:19" s="226" customFormat="1" x14ac:dyDescent="0.3">
      <c r="A118" s="726"/>
      <c r="B118" s="728"/>
      <c r="C118" s="284" t="s">
        <v>101</v>
      </c>
      <c r="D118" s="285">
        <f t="shared" si="29"/>
        <v>0</v>
      </c>
      <c r="E118" s="286">
        <f t="shared" si="29"/>
        <v>0</v>
      </c>
      <c r="F118" s="287">
        <f t="shared" si="29"/>
        <v>0</v>
      </c>
      <c r="G118" s="294">
        <f t="shared" si="50"/>
        <v>0</v>
      </c>
      <c r="H118" s="295">
        <f t="shared" si="50"/>
        <v>0</v>
      </c>
      <c r="I118" s="232">
        <f t="shared" ref="I118:I126" si="54">H118-G118</f>
        <v>0</v>
      </c>
      <c r="J118" s="295">
        <f t="shared" si="51"/>
        <v>0</v>
      </c>
      <c r="K118" s="295">
        <f t="shared" si="51"/>
        <v>0</v>
      </c>
      <c r="L118" s="232">
        <f t="shared" ref="L118:L126" si="55">K118-J118</f>
        <v>0</v>
      </c>
      <c r="M118" s="295">
        <f t="shared" si="52"/>
        <v>0</v>
      </c>
      <c r="N118" s="295">
        <f t="shared" si="52"/>
        <v>0</v>
      </c>
      <c r="O118" s="232">
        <f t="shared" ref="O118:O126" si="56">N118-M118</f>
        <v>0</v>
      </c>
      <c r="P118" s="295">
        <f t="shared" si="53"/>
        <v>0</v>
      </c>
      <c r="Q118" s="296">
        <f t="shared" si="53"/>
        <v>0</v>
      </c>
      <c r="R118" s="234">
        <f t="shared" ref="R118:R126" si="57">Q118-P118</f>
        <v>0</v>
      </c>
      <c r="S118" s="308"/>
    </row>
    <row r="119" spans="1:19" s="226" customFormat="1" x14ac:dyDescent="0.3">
      <c r="A119" s="726"/>
      <c r="B119" s="728"/>
      <c r="C119" s="284" t="s">
        <v>102</v>
      </c>
      <c r="D119" s="285">
        <f t="shared" si="29"/>
        <v>0</v>
      </c>
      <c r="E119" s="286">
        <f t="shared" si="29"/>
        <v>0</v>
      </c>
      <c r="F119" s="287">
        <f t="shared" si="29"/>
        <v>0</v>
      </c>
      <c r="G119" s="294">
        <f t="shared" si="50"/>
        <v>0</v>
      </c>
      <c r="H119" s="295">
        <f t="shared" si="50"/>
        <v>0</v>
      </c>
      <c r="I119" s="232">
        <f t="shared" si="54"/>
        <v>0</v>
      </c>
      <c r="J119" s="295">
        <f t="shared" si="51"/>
        <v>0</v>
      </c>
      <c r="K119" s="295">
        <f t="shared" si="51"/>
        <v>0</v>
      </c>
      <c r="L119" s="232">
        <f t="shared" si="55"/>
        <v>0</v>
      </c>
      <c r="M119" s="295">
        <f t="shared" si="52"/>
        <v>0</v>
      </c>
      <c r="N119" s="295">
        <f t="shared" si="52"/>
        <v>0</v>
      </c>
      <c r="O119" s="232">
        <f t="shared" si="56"/>
        <v>0</v>
      </c>
      <c r="P119" s="295">
        <f t="shared" si="53"/>
        <v>0</v>
      </c>
      <c r="Q119" s="296">
        <f t="shared" si="53"/>
        <v>0</v>
      </c>
      <c r="R119" s="234">
        <f t="shared" si="57"/>
        <v>0</v>
      </c>
      <c r="S119" s="308"/>
    </row>
    <row r="120" spans="1:19" s="226" customFormat="1" x14ac:dyDescent="0.3">
      <c r="A120" s="726"/>
      <c r="B120" s="728"/>
      <c r="C120" s="284" t="s">
        <v>103</v>
      </c>
      <c r="D120" s="285">
        <f t="shared" si="29"/>
        <v>0</v>
      </c>
      <c r="E120" s="286">
        <f t="shared" si="29"/>
        <v>0</v>
      </c>
      <c r="F120" s="287">
        <f t="shared" si="29"/>
        <v>0</v>
      </c>
      <c r="G120" s="294">
        <f t="shared" si="50"/>
        <v>0</v>
      </c>
      <c r="H120" s="295">
        <f t="shared" si="50"/>
        <v>0</v>
      </c>
      <c r="I120" s="232">
        <f t="shared" si="54"/>
        <v>0</v>
      </c>
      <c r="J120" s="295">
        <f t="shared" si="51"/>
        <v>0</v>
      </c>
      <c r="K120" s="295">
        <f t="shared" si="51"/>
        <v>0</v>
      </c>
      <c r="L120" s="232">
        <f t="shared" si="55"/>
        <v>0</v>
      </c>
      <c r="M120" s="295">
        <f t="shared" si="52"/>
        <v>0</v>
      </c>
      <c r="N120" s="295">
        <f t="shared" si="52"/>
        <v>0</v>
      </c>
      <c r="O120" s="232">
        <f t="shared" si="56"/>
        <v>0</v>
      </c>
      <c r="P120" s="295">
        <f t="shared" si="53"/>
        <v>0</v>
      </c>
      <c r="Q120" s="296">
        <f t="shared" si="53"/>
        <v>0</v>
      </c>
      <c r="R120" s="234">
        <f t="shared" si="57"/>
        <v>0</v>
      </c>
      <c r="S120" s="308"/>
    </row>
    <row r="121" spans="1:19" s="226" customFormat="1" x14ac:dyDescent="0.3">
      <c r="A121" s="726"/>
      <c r="B121" s="728"/>
      <c r="C121" s="284" t="s">
        <v>104</v>
      </c>
      <c r="D121" s="285">
        <f t="shared" si="29"/>
        <v>0</v>
      </c>
      <c r="E121" s="286">
        <f t="shared" si="29"/>
        <v>0</v>
      </c>
      <c r="F121" s="287">
        <f t="shared" si="29"/>
        <v>0</v>
      </c>
      <c r="G121" s="294">
        <f t="shared" si="50"/>
        <v>0</v>
      </c>
      <c r="H121" s="295">
        <f t="shared" si="50"/>
        <v>0</v>
      </c>
      <c r="I121" s="232">
        <f t="shared" si="54"/>
        <v>0</v>
      </c>
      <c r="J121" s="295">
        <f t="shared" si="51"/>
        <v>0</v>
      </c>
      <c r="K121" s="295">
        <f t="shared" si="51"/>
        <v>0</v>
      </c>
      <c r="L121" s="232">
        <f t="shared" si="55"/>
        <v>0</v>
      </c>
      <c r="M121" s="295">
        <f t="shared" si="52"/>
        <v>0</v>
      </c>
      <c r="N121" s="295">
        <f t="shared" si="52"/>
        <v>0</v>
      </c>
      <c r="O121" s="232">
        <f t="shared" si="56"/>
        <v>0</v>
      </c>
      <c r="P121" s="295">
        <f t="shared" si="53"/>
        <v>0</v>
      </c>
      <c r="Q121" s="296">
        <f t="shared" si="53"/>
        <v>0</v>
      </c>
      <c r="R121" s="234">
        <f t="shared" si="57"/>
        <v>0</v>
      </c>
      <c r="S121" s="308"/>
    </row>
    <row r="122" spans="1:19" s="226" customFormat="1" x14ac:dyDescent="0.3">
      <c r="A122" s="726"/>
      <c r="B122" s="728"/>
      <c r="C122" s="284" t="s">
        <v>105</v>
      </c>
      <c r="D122" s="285">
        <f t="shared" si="29"/>
        <v>0</v>
      </c>
      <c r="E122" s="286">
        <f t="shared" si="29"/>
        <v>0</v>
      </c>
      <c r="F122" s="287">
        <f t="shared" si="29"/>
        <v>0</v>
      </c>
      <c r="G122" s="294">
        <f t="shared" si="50"/>
        <v>0</v>
      </c>
      <c r="H122" s="295">
        <f t="shared" si="50"/>
        <v>0</v>
      </c>
      <c r="I122" s="232">
        <f t="shared" si="54"/>
        <v>0</v>
      </c>
      <c r="J122" s="295">
        <f t="shared" si="51"/>
        <v>0</v>
      </c>
      <c r="K122" s="295">
        <f t="shared" si="51"/>
        <v>0</v>
      </c>
      <c r="L122" s="232">
        <f t="shared" si="55"/>
        <v>0</v>
      </c>
      <c r="M122" s="295">
        <f t="shared" si="52"/>
        <v>0</v>
      </c>
      <c r="N122" s="295">
        <f t="shared" si="52"/>
        <v>0</v>
      </c>
      <c r="O122" s="232">
        <f t="shared" si="56"/>
        <v>0</v>
      </c>
      <c r="P122" s="295">
        <f t="shared" si="53"/>
        <v>0</v>
      </c>
      <c r="Q122" s="296">
        <f t="shared" si="53"/>
        <v>0</v>
      </c>
      <c r="R122" s="234">
        <f t="shared" si="57"/>
        <v>0</v>
      </c>
      <c r="S122" s="308"/>
    </row>
    <row r="123" spans="1:19" s="226" customFormat="1" x14ac:dyDescent="0.3">
      <c r="A123" s="726"/>
      <c r="B123" s="728"/>
      <c r="C123" s="284" t="s">
        <v>106</v>
      </c>
      <c r="D123" s="285">
        <f t="shared" si="29"/>
        <v>0</v>
      </c>
      <c r="E123" s="286">
        <f t="shared" si="29"/>
        <v>0</v>
      </c>
      <c r="F123" s="287">
        <f t="shared" si="29"/>
        <v>0</v>
      </c>
      <c r="G123" s="294">
        <f t="shared" si="50"/>
        <v>0</v>
      </c>
      <c r="H123" s="295">
        <f t="shared" si="50"/>
        <v>0</v>
      </c>
      <c r="I123" s="232">
        <f t="shared" si="54"/>
        <v>0</v>
      </c>
      <c r="J123" s="295">
        <f t="shared" si="51"/>
        <v>0</v>
      </c>
      <c r="K123" s="295">
        <f t="shared" si="51"/>
        <v>0</v>
      </c>
      <c r="L123" s="232">
        <f t="shared" si="55"/>
        <v>0</v>
      </c>
      <c r="M123" s="295">
        <f t="shared" si="52"/>
        <v>0</v>
      </c>
      <c r="N123" s="295">
        <f t="shared" si="52"/>
        <v>0</v>
      </c>
      <c r="O123" s="232">
        <f t="shared" si="56"/>
        <v>0</v>
      </c>
      <c r="P123" s="295">
        <f t="shared" si="53"/>
        <v>0</v>
      </c>
      <c r="Q123" s="296">
        <f t="shared" si="53"/>
        <v>0</v>
      </c>
      <c r="R123" s="234">
        <f t="shared" si="57"/>
        <v>0</v>
      </c>
      <c r="S123" s="308"/>
    </row>
    <row r="124" spans="1:19" s="226" customFormat="1" x14ac:dyDescent="0.3">
      <c r="A124" s="726"/>
      <c r="B124" s="728"/>
      <c r="C124" s="284" t="s">
        <v>107</v>
      </c>
      <c r="D124" s="285">
        <f t="shared" si="29"/>
        <v>0</v>
      </c>
      <c r="E124" s="286">
        <f t="shared" si="29"/>
        <v>0</v>
      </c>
      <c r="F124" s="287">
        <f t="shared" si="29"/>
        <v>0</v>
      </c>
      <c r="G124" s="294">
        <f t="shared" si="50"/>
        <v>0</v>
      </c>
      <c r="H124" s="295">
        <f t="shared" si="50"/>
        <v>0</v>
      </c>
      <c r="I124" s="232">
        <f t="shared" si="54"/>
        <v>0</v>
      </c>
      <c r="J124" s="295">
        <f t="shared" si="51"/>
        <v>0</v>
      </c>
      <c r="K124" s="295">
        <f t="shared" si="51"/>
        <v>0</v>
      </c>
      <c r="L124" s="232">
        <f t="shared" si="55"/>
        <v>0</v>
      </c>
      <c r="M124" s="295">
        <f t="shared" si="52"/>
        <v>0</v>
      </c>
      <c r="N124" s="295">
        <f t="shared" si="52"/>
        <v>0</v>
      </c>
      <c r="O124" s="232">
        <f t="shared" si="56"/>
        <v>0</v>
      </c>
      <c r="P124" s="295">
        <f t="shared" si="53"/>
        <v>0</v>
      </c>
      <c r="Q124" s="296">
        <f t="shared" si="53"/>
        <v>0</v>
      </c>
      <c r="R124" s="234">
        <f t="shared" si="57"/>
        <v>0</v>
      </c>
      <c r="S124" s="308"/>
    </row>
    <row r="125" spans="1:19" s="226" customFormat="1" x14ac:dyDescent="0.3">
      <c r="A125" s="726"/>
      <c r="B125" s="728"/>
      <c r="C125" s="284" t="s">
        <v>108</v>
      </c>
      <c r="D125" s="285">
        <f t="shared" si="29"/>
        <v>0</v>
      </c>
      <c r="E125" s="286">
        <f t="shared" si="29"/>
        <v>0</v>
      </c>
      <c r="F125" s="287">
        <f t="shared" si="29"/>
        <v>0</v>
      </c>
      <c r="G125" s="294">
        <f t="shared" si="50"/>
        <v>0</v>
      </c>
      <c r="H125" s="295">
        <f t="shared" si="50"/>
        <v>0</v>
      </c>
      <c r="I125" s="232">
        <f t="shared" si="54"/>
        <v>0</v>
      </c>
      <c r="J125" s="295">
        <f t="shared" si="51"/>
        <v>0</v>
      </c>
      <c r="K125" s="295">
        <f t="shared" si="51"/>
        <v>0</v>
      </c>
      <c r="L125" s="232">
        <f t="shared" si="55"/>
        <v>0</v>
      </c>
      <c r="M125" s="295">
        <f t="shared" si="52"/>
        <v>0</v>
      </c>
      <c r="N125" s="295">
        <f t="shared" si="52"/>
        <v>0</v>
      </c>
      <c r="O125" s="232">
        <f t="shared" si="56"/>
        <v>0</v>
      </c>
      <c r="P125" s="295">
        <f t="shared" si="53"/>
        <v>0</v>
      </c>
      <c r="Q125" s="296">
        <f t="shared" si="53"/>
        <v>0</v>
      </c>
      <c r="R125" s="234">
        <f t="shared" si="57"/>
        <v>0</v>
      </c>
      <c r="S125" s="308"/>
    </row>
    <row r="126" spans="1:19" s="226" customFormat="1" ht="15" thickBot="1" x14ac:dyDescent="0.35">
      <c r="A126" s="727"/>
      <c r="B126" s="729"/>
      <c r="C126" s="297" t="s">
        <v>109</v>
      </c>
      <c r="D126" s="298">
        <f t="shared" si="29"/>
        <v>0</v>
      </c>
      <c r="E126" s="299">
        <f t="shared" si="29"/>
        <v>0</v>
      </c>
      <c r="F126" s="300">
        <f t="shared" si="29"/>
        <v>0</v>
      </c>
      <c r="G126" s="301">
        <f t="shared" si="50"/>
        <v>0</v>
      </c>
      <c r="H126" s="302">
        <f t="shared" si="50"/>
        <v>0</v>
      </c>
      <c r="I126" s="240">
        <f t="shared" si="54"/>
        <v>0</v>
      </c>
      <c r="J126" s="302">
        <f t="shared" si="51"/>
        <v>0</v>
      </c>
      <c r="K126" s="302">
        <f t="shared" si="51"/>
        <v>0</v>
      </c>
      <c r="L126" s="240">
        <f t="shared" si="55"/>
        <v>0</v>
      </c>
      <c r="M126" s="302">
        <f t="shared" si="52"/>
        <v>0</v>
      </c>
      <c r="N126" s="302">
        <f t="shared" si="52"/>
        <v>0</v>
      </c>
      <c r="O126" s="240">
        <f t="shared" si="56"/>
        <v>0</v>
      </c>
      <c r="P126" s="302">
        <f t="shared" si="53"/>
        <v>0</v>
      </c>
      <c r="Q126" s="303">
        <f t="shared" si="53"/>
        <v>0</v>
      </c>
      <c r="R126" s="242">
        <f t="shared" si="57"/>
        <v>0</v>
      </c>
      <c r="S126" s="308"/>
    </row>
    <row r="127" spans="1:19" s="226" customFormat="1" x14ac:dyDescent="0.3">
      <c r="A127" s="726" t="s">
        <v>85</v>
      </c>
      <c r="B127" s="728" t="s">
        <v>163</v>
      </c>
      <c r="C127" s="284" t="s">
        <v>100</v>
      </c>
      <c r="D127" s="285">
        <f t="shared" si="29"/>
        <v>0</v>
      </c>
      <c r="E127" s="286">
        <f t="shared" si="29"/>
        <v>0</v>
      </c>
      <c r="F127" s="287">
        <f t="shared" si="29"/>
        <v>0</v>
      </c>
      <c r="G127" s="304">
        <f>G56</f>
        <v>0</v>
      </c>
      <c r="H127" s="305">
        <f t="shared" ref="H127:H136" si="58">H56*(1+$S$127)</f>
        <v>0</v>
      </c>
      <c r="I127" s="222">
        <f>H127-G127</f>
        <v>0</v>
      </c>
      <c r="J127" s="305">
        <f t="shared" ref="J127:J136" si="59">J56</f>
        <v>0</v>
      </c>
      <c r="K127" s="305">
        <f t="shared" ref="K127:K136" si="60">K56*(1+$S$127)</f>
        <v>0</v>
      </c>
      <c r="L127" s="222">
        <f>K127-J127</f>
        <v>0</v>
      </c>
      <c r="M127" s="305">
        <f t="shared" ref="M127:M136" si="61">M56</f>
        <v>0</v>
      </c>
      <c r="N127" s="305">
        <f t="shared" ref="N127:N136" si="62">N56*(1+$S$127)</f>
        <v>0</v>
      </c>
      <c r="O127" s="222">
        <f>N127-M127</f>
        <v>0</v>
      </c>
      <c r="P127" s="305">
        <f t="shared" ref="P127:P136" si="63">P56</f>
        <v>0</v>
      </c>
      <c r="Q127" s="306">
        <f t="shared" ref="Q127:Q136" si="64">Q56*(1+$S$127)</f>
        <v>0</v>
      </c>
      <c r="R127" s="307">
        <f>Q127-P127</f>
        <v>0</v>
      </c>
      <c r="S127" s="225">
        <f>#REF!</f>
        <v>0</v>
      </c>
    </row>
    <row r="128" spans="1:19" s="226" customFormat="1" x14ac:dyDescent="0.3">
      <c r="A128" s="726"/>
      <c r="B128" s="728"/>
      <c r="C128" s="284" t="s">
        <v>101</v>
      </c>
      <c r="D128" s="285">
        <f t="shared" si="29"/>
        <v>0</v>
      </c>
      <c r="E128" s="286">
        <f t="shared" si="29"/>
        <v>0</v>
      </c>
      <c r="F128" s="287">
        <f t="shared" si="29"/>
        <v>0</v>
      </c>
      <c r="G128" s="294">
        <f t="shared" ref="G128:G136" si="65">G57</f>
        <v>0</v>
      </c>
      <c r="H128" s="295">
        <f t="shared" si="58"/>
        <v>0</v>
      </c>
      <c r="I128" s="232">
        <f t="shared" ref="I128:I136" si="66">H128-G128</f>
        <v>0</v>
      </c>
      <c r="J128" s="295">
        <f t="shared" si="59"/>
        <v>0</v>
      </c>
      <c r="K128" s="295">
        <f t="shared" si="60"/>
        <v>0</v>
      </c>
      <c r="L128" s="232">
        <f t="shared" ref="L128:L136" si="67">K128-J128</f>
        <v>0</v>
      </c>
      <c r="M128" s="295">
        <f t="shared" si="61"/>
        <v>0</v>
      </c>
      <c r="N128" s="295">
        <f t="shared" si="62"/>
        <v>0</v>
      </c>
      <c r="O128" s="232">
        <f t="shared" ref="O128:O136" si="68">N128-M128</f>
        <v>0</v>
      </c>
      <c r="P128" s="295">
        <f t="shared" si="63"/>
        <v>0</v>
      </c>
      <c r="Q128" s="296">
        <f t="shared" si="64"/>
        <v>0</v>
      </c>
      <c r="R128" s="234">
        <f t="shared" ref="R128:R136" si="69">Q128-P128</f>
        <v>0</v>
      </c>
      <c r="S128" s="308"/>
    </row>
    <row r="129" spans="1:19" s="226" customFormat="1" x14ac:dyDescent="0.3">
      <c r="A129" s="726"/>
      <c r="B129" s="728"/>
      <c r="C129" s="284" t="s">
        <v>102</v>
      </c>
      <c r="D129" s="285">
        <f t="shared" si="29"/>
        <v>0</v>
      </c>
      <c r="E129" s="286">
        <f t="shared" si="29"/>
        <v>0</v>
      </c>
      <c r="F129" s="287">
        <f t="shared" si="29"/>
        <v>0</v>
      </c>
      <c r="G129" s="294">
        <f t="shared" si="65"/>
        <v>0</v>
      </c>
      <c r="H129" s="295">
        <f t="shared" si="58"/>
        <v>0</v>
      </c>
      <c r="I129" s="232">
        <f t="shared" si="66"/>
        <v>0</v>
      </c>
      <c r="J129" s="295">
        <f t="shared" si="59"/>
        <v>0</v>
      </c>
      <c r="K129" s="295">
        <f t="shared" si="60"/>
        <v>0</v>
      </c>
      <c r="L129" s="232">
        <f t="shared" si="67"/>
        <v>0</v>
      </c>
      <c r="M129" s="295">
        <f t="shared" si="61"/>
        <v>0</v>
      </c>
      <c r="N129" s="295">
        <f t="shared" si="62"/>
        <v>0</v>
      </c>
      <c r="O129" s="232">
        <f t="shared" si="68"/>
        <v>0</v>
      </c>
      <c r="P129" s="295">
        <f t="shared" si="63"/>
        <v>0</v>
      </c>
      <c r="Q129" s="296">
        <f t="shared" si="64"/>
        <v>0</v>
      </c>
      <c r="R129" s="234">
        <f t="shared" si="69"/>
        <v>0</v>
      </c>
      <c r="S129" s="308"/>
    </row>
    <row r="130" spans="1:19" s="226" customFormat="1" x14ac:dyDescent="0.3">
      <c r="A130" s="726"/>
      <c r="B130" s="728"/>
      <c r="C130" s="284" t="s">
        <v>103</v>
      </c>
      <c r="D130" s="285">
        <f t="shared" si="29"/>
        <v>0</v>
      </c>
      <c r="E130" s="286">
        <f t="shared" si="29"/>
        <v>0</v>
      </c>
      <c r="F130" s="287">
        <f t="shared" si="29"/>
        <v>0</v>
      </c>
      <c r="G130" s="294">
        <f t="shared" si="65"/>
        <v>0</v>
      </c>
      <c r="H130" s="295">
        <f t="shared" si="58"/>
        <v>0</v>
      </c>
      <c r="I130" s="232">
        <f t="shared" si="66"/>
        <v>0</v>
      </c>
      <c r="J130" s="295">
        <f t="shared" si="59"/>
        <v>0</v>
      </c>
      <c r="K130" s="295">
        <f t="shared" si="60"/>
        <v>0</v>
      </c>
      <c r="L130" s="232">
        <f t="shared" si="67"/>
        <v>0</v>
      </c>
      <c r="M130" s="295">
        <f t="shared" si="61"/>
        <v>0</v>
      </c>
      <c r="N130" s="295">
        <f t="shared" si="62"/>
        <v>0</v>
      </c>
      <c r="O130" s="232">
        <f t="shared" si="68"/>
        <v>0</v>
      </c>
      <c r="P130" s="295">
        <f t="shared" si="63"/>
        <v>0</v>
      </c>
      <c r="Q130" s="296">
        <f t="shared" si="64"/>
        <v>0</v>
      </c>
      <c r="R130" s="234">
        <f t="shared" si="69"/>
        <v>0</v>
      </c>
      <c r="S130" s="308"/>
    </row>
    <row r="131" spans="1:19" s="226" customFormat="1" x14ac:dyDescent="0.3">
      <c r="A131" s="726"/>
      <c r="B131" s="728"/>
      <c r="C131" s="284" t="s">
        <v>104</v>
      </c>
      <c r="D131" s="285">
        <f t="shared" si="29"/>
        <v>0</v>
      </c>
      <c r="E131" s="286">
        <f t="shared" si="29"/>
        <v>0</v>
      </c>
      <c r="F131" s="287">
        <f t="shared" si="29"/>
        <v>0</v>
      </c>
      <c r="G131" s="294">
        <f t="shared" si="65"/>
        <v>0</v>
      </c>
      <c r="H131" s="295">
        <f t="shared" si="58"/>
        <v>0</v>
      </c>
      <c r="I131" s="232">
        <f t="shared" si="66"/>
        <v>0</v>
      </c>
      <c r="J131" s="295">
        <f t="shared" si="59"/>
        <v>0</v>
      </c>
      <c r="K131" s="295">
        <f t="shared" si="60"/>
        <v>0</v>
      </c>
      <c r="L131" s="232">
        <f t="shared" si="67"/>
        <v>0</v>
      </c>
      <c r="M131" s="295">
        <f t="shared" si="61"/>
        <v>0</v>
      </c>
      <c r="N131" s="295">
        <f t="shared" si="62"/>
        <v>0</v>
      </c>
      <c r="O131" s="232">
        <f t="shared" si="68"/>
        <v>0</v>
      </c>
      <c r="P131" s="295">
        <f t="shared" si="63"/>
        <v>0</v>
      </c>
      <c r="Q131" s="296">
        <f t="shared" si="64"/>
        <v>0</v>
      </c>
      <c r="R131" s="234">
        <f t="shared" si="69"/>
        <v>0</v>
      </c>
      <c r="S131" s="308"/>
    </row>
    <row r="132" spans="1:19" s="226" customFormat="1" x14ac:dyDescent="0.3">
      <c r="A132" s="726"/>
      <c r="B132" s="728"/>
      <c r="C132" s="284" t="s">
        <v>105</v>
      </c>
      <c r="D132" s="285">
        <f t="shared" si="29"/>
        <v>0</v>
      </c>
      <c r="E132" s="286">
        <f t="shared" si="29"/>
        <v>0</v>
      </c>
      <c r="F132" s="287">
        <f t="shared" si="29"/>
        <v>0</v>
      </c>
      <c r="G132" s="294">
        <f t="shared" si="65"/>
        <v>0</v>
      </c>
      <c r="H132" s="295">
        <f t="shared" si="58"/>
        <v>0</v>
      </c>
      <c r="I132" s="232">
        <f t="shared" si="66"/>
        <v>0</v>
      </c>
      <c r="J132" s="295">
        <f t="shared" si="59"/>
        <v>0</v>
      </c>
      <c r="K132" s="295">
        <f t="shared" si="60"/>
        <v>0</v>
      </c>
      <c r="L132" s="232">
        <f t="shared" si="67"/>
        <v>0</v>
      </c>
      <c r="M132" s="295">
        <f t="shared" si="61"/>
        <v>0</v>
      </c>
      <c r="N132" s="295">
        <f t="shared" si="62"/>
        <v>0</v>
      </c>
      <c r="O132" s="232">
        <f t="shared" si="68"/>
        <v>0</v>
      </c>
      <c r="P132" s="295">
        <f t="shared" si="63"/>
        <v>0</v>
      </c>
      <c r="Q132" s="296">
        <f t="shared" si="64"/>
        <v>0</v>
      </c>
      <c r="R132" s="234">
        <f t="shared" si="69"/>
        <v>0</v>
      </c>
      <c r="S132" s="308"/>
    </row>
    <row r="133" spans="1:19" s="226" customFormat="1" x14ac:dyDescent="0.3">
      <c r="A133" s="726"/>
      <c r="B133" s="728"/>
      <c r="C133" s="284" t="s">
        <v>106</v>
      </c>
      <c r="D133" s="285">
        <f t="shared" si="29"/>
        <v>0</v>
      </c>
      <c r="E133" s="286">
        <f t="shared" si="29"/>
        <v>0</v>
      </c>
      <c r="F133" s="287">
        <f t="shared" si="29"/>
        <v>0</v>
      </c>
      <c r="G133" s="294">
        <f t="shared" si="65"/>
        <v>0</v>
      </c>
      <c r="H133" s="295">
        <f t="shared" si="58"/>
        <v>0</v>
      </c>
      <c r="I133" s="232">
        <f t="shared" si="66"/>
        <v>0</v>
      </c>
      <c r="J133" s="295">
        <f t="shared" si="59"/>
        <v>0</v>
      </c>
      <c r="K133" s="295">
        <f t="shared" si="60"/>
        <v>0</v>
      </c>
      <c r="L133" s="232">
        <f t="shared" si="67"/>
        <v>0</v>
      </c>
      <c r="M133" s="295">
        <f t="shared" si="61"/>
        <v>0</v>
      </c>
      <c r="N133" s="295">
        <f t="shared" si="62"/>
        <v>0</v>
      </c>
      <c r="O133" s="232">
        <f t="shared" si="68"/>
        <v>0</v>
      </c>
      <c r="P133" s="295">
        <f t="shared" si="63"/>
        <v>0</v>
      </c>
      <c r="Q133" s="296">
        <f t="shared" si="64"/>
        <v>0</v>
      </c>
      <c r="R133" s="234">
        <f t="shared" si="69"/>
        <v>0</v>
      </c>
      <c r="S133" s="308"/>
    </row>
    <row r="134" spans="1:19" s="226" customFormat="1" x14ac:dyDescent="0.3">
      <c r="A134" s="726"/>
      <c r="B134" s="728"/>
      <c r="C134" s="284" t="s">
        <v>107</v>
      </c>
      <c r="D134" s="285">
        <f t="shared" si="29"/>
        <v>0</v>
      </c>
      <c r="E134" s="286">
        <f t="shared" si="29"/>
        <v>0</v>
      </c>
      <c r="F134" s="287">
        <f t="shared" si="29"/>
        <v>0</v>
      </c>
      <c r="G134" s="294">
        <f t="shared" si="65"/>
        <v>0</v>
      </c>
      <c r="H134" s="295">
        <f t="shared" si="58"/>
        <v>0</v>
      </c>
      <c r="I134" s="232">
        <f t="shared" si="66"/>
        <v>0</v>
      </c>
      <c r="J134" s="295">
        <f t="shared" si="59"/>
        <v>0</v>
      </c>
      <c r="K134" s="295">
        <f t="shared" si="60"/>
        <v>0</v>
      </c>
      <c r="L134" s="232">
        <f t="shared" si="67"/>
        <v>0</v>
      </c>
      <c r="M134" s="295">
        <f t="shared" si="61"/>
        <v>0</v>
      </c>
      <c r="N134" s="295">
        <f t="shared" si="62"/>
        <v>0</v>
      </c>
      <c r="O134" s="232">
        <f t="shared" si="68"/>
        <v>0</v>
      </c>
      <c r="P134" s="295">
        <f t="shared" si="63"/>
        <v>0</v>
      </c>
      <c r="Q134" s="296">
        <f t="shared" si="64"/>
        <v>0</v>
      </c>
      <c r="R134" s="234">
        <f t="shared" si="69"/>
        <v>0</v>
      </c>
      <c r="S134" s="308"/>
    </row>
    <row r="135" spans="1:19" s="226" customFormat="1" x14ac:dyDescent="0.3">
      <c r="A135" s="726"/>
      <c r="B135" s="728"/>
      <c r="C135" s="284" t="s">
        <v>108</v>
      </c>
      <c r="D135" s="285">
        <f t="shared" ref="D135:F136" si="70">G135+J135+M135+P135</f>
        <v>0</v>
      </c>
      <c r="E135" s="286">
        <f t="shared" si="70"/>
        <v>0</v>
      </c>
      <c r="F135" s="287">
        <f t="shared" si="70"/>
        <v>0</v>
      </c>
      <c r="G135" s="294">
        <f t="shared" si="65"/>
        <v>0</v>
      </c>
      <c r="H135" s="295">
        <f t="shared" si="58"/>
        <v>0</v>
      </c>
      <c r="I135" s="232">
        <f t="shared" si="66"/>
        <v>0</v>
      </c>
      <c r="J135" s="295">
        <f t="shared" si="59"/>
        <v>0</v>
      </c>
      <c r="K135" s="295">
        <f t="shared" si="60"/>
        <v>0</v>
      </c>
      <c r="L135" s="232">
        <f t="shared" si="67"/>
        <v>0</v>
      </c>
      <c r="M135" s="295">
        <f t="shared" si="61"/>
        <v>0</v>
      </c>
      <c r="N135" s="295">
        <f t="shared" si="62"/>
        <v>0</v>
      </c>
      <c r="O135" s="232">
        <f t="shared" si="68"/>
        <v>0</v>
      </c>
      <c r="P135" s="295">
        <f t="shared" si="63"/>
        <v>0</v>
      </c>
      <c r="Q135" s="296">
        <f t="shared" si="64"/>
        <v>0</v>
      </c>
      <c r="R135" s="234">
        <f t="shared" si="69"/>
        <v>0</v>
      </c>
      <c r="S135" s="308"/>
    </row>
    <row r="136" spans="1:19" s="226" customFormat="1" ht="15" thickBot="1" x14ac:dyDescent="0.35">
      <c r="A136" s="727"/>
      <c r="B136" s="729"/>
      <c r="C136" s="297" t="s">
        <v>109</v>
      </c>
      <c r="D136" s="298">
        <f t="shared" si="70"/>
        <v>0</v>
      </c>
      <c r="E136" s="299">
        <f t="shared" si="70"/>
        <v>0</v>
      </c>
      <c r="F136" s="300">
        <f t="shared" si="70"/>
        <v>0</v>
      </c>
      <c r="G136" s="301">
        <f t="shared" si="65"/>
        <v>0</v>
      </c>
      <c r="H136" s="302">
        <f t="shared" si="58"/>
        <v>0</v>
      </c>
      <c r="I136" s="240">
        <f t="shared" si="66"/>
        <v>0</v>
      </c>
      <c r="J136" s="302">
        <f t="shared" si="59"/>
        <v>0</v>
      </c>
      <c r="K136" s="302">
        <f t="shared" si="60"/>
        <v>0</v>
      </c>
      <c r="L136" s="240">
        <f t="shared" si="67"/>
        <v>0</v>
      </c>
      <c r="M136" s="302">
        <f t="shared" si="61"/>
        <v>0</v>
      </c>
      <c r="N136" s="302">
        <f t="shared" si="62"/>
        <v>0</v>
      </c>
      <c r="O136" s="240">
        <f t="shared" si="68"/>
        <v>0</v>
      </c>
      <c r="P136" s="302">
        <f t="shared" si="63"/>
        <v>0</v>
      </c>
      <c r="Q136" s="303">
        <f t="shared" si="64"/>
        <v>0</v>
      </c>
      <c r="R136" s="242">
        <f t="shared" si="69"/>
        <v>0</v>
      </c>
      <c r="S136" s="308"/>
    </row>
    <row r="137" spans="1:19" s="226" customFormat="1" x14ac:dyDescent="0.3">
      <c r="G137" s="270"/>
      <c r="H137" s="330"/>
      <c r="I137" s="270"/>
      <c r="M137" s="331"/>
      <c r="N137" s="330"/>
      <c r="O137" s="270"/>
      <c r="P137" s="331"/>
      <c r="Q137" s="330"/>
      <c r="R137" s="270"/>
      <c r="S137" s="308"/>
    </row>
    <row r="138" spans="1:19" s="226" customFormat="1" x14ac:dyDescent="0.3">
      <c r="G138" s="270"/>
      <c r="H138" s="330"/>
      <c r="I138" s="270"/>
      <c r="M138" s="331"/>
      <c r="N138" s="330"/>
      <c r="O138" s="270"/>
      <c r="P138" s="331"/>
      <c r="Q138" s="330"/>
      <c r="R138" s="270"/>
      <c r="S138" s="308"/>
    </row>
  </sheetData>
  <mergeCells count="43">
    <mergeCell ref="G2:I2"/>
    <mergeCell ref="J2:L2"/>
    <mergeCell ref="M2:O2"/>
    <mergeCell ref="P2:R2"/>
    <mergeCell ref="D1:F1"/>
    <mergeCell ref="G1:I1"/>
    <mergeCell ref="J1:L1"/>
    <mergeCell ref="M1:O1"/>
    <mergeCell ref="P1:R1"/>
    <mergeCell ref="G3:I3"/>
    <mergeCell ref="J3:L3"/>
    <mergeCell ref="M3:O3"/>
    <mergeCell ref="P3:R3"/>
    <mergeCell ref="G4:I4"/>
    <mergeCell ref="J4:L4"/>
    <mergeCell ref="M4:O4"/>
    <mergeCell ref="P4:R4"/>
    <mergeCell ref="A6:A15"/>
    <mergeCell ref="B6:B15"/>
    <mergeCell ref="A16:A25"/>
    <mergeCell ref="B16:B25"/>
    <mergeCell ref="A26:A35"/>
    <mergeCell ref="B26:B35"/>
    <mergeCell ref="A36:A45"/>
    <mergeCell ref="B36:B45"/>
    <mergeCell ref="A46:A55"/>
    <mergeCell ref="B46:B55"/>
    <mergeCell ref="A56:A65"/>
    <mergeCell ref="B56:B65"/>
    <mergeCell ref="A67:A76"/>
    <mergeCell ref="B67:B76"/>
    <mergeCell ref="A77:A86"/>
    <mergeCell ref="B77:B86"/>
    <mergeCell ref="A87:A96"/>
    <mergeCell ref="B87:B96"/>
    <mergeCell ref="A127:A136"/>
    <mergeCell ref="B127:B136"/>
    <mergeCell ref="A97:A106"/>
    <mergeCell ref="B97:B106"/>
    <mergeCell ref="A107:A116"/>
    <mergeCell ref="B107:B116"/>
    <mergeCell ref="A117:A126"/>
    <mergeCell ref="B117:B1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opLeftCell="A8" workbookViewId="0">
      <selection activeCell="H8" sqref="H8"/>
    </sheetView>
  </sheetViews>
  <sheetFormatPr defaultRowHeight="14.4" x14ac:dyDescent="0.3"/>
  <cols>
    <col min="2" max="2" width="35.109375" bestFit="1" customWidth="1"/>
  </cols>
  <sheetData>
    <row r="1" spans="1:13" ht="21" x14ac:dyDescent="0.4">
      <c r="A1" s="332" t="s">
        <v>174</v>
      </c>
      <c r="B1" s="333"/>
      <c r="D1" s="334"/>
      <c r="E1" s="335"/>
      <c r="F1" s="335"/>
      <c r="G1" s="335"/>
      <c r="H1" s="335"/>
      <c r="I1" s="335"/>
      <c r="J1" s="335"/>
      <c r="K1" s="335"/>
      <c r="L1" s="335"/>
      <c r="M1" s="336"/>
    </row>
    <row r="2" spans="1:13" ht="15.45" x14ac:dyDescent="0.35">
      <c r="A2" s="337"/>
      <c r="B2" s="338"/>
      <c r="D2" s="339"/>
      <c r="E2" s="339"/>
      <c r="F2" s="339"/>
      <c r="G2" s="339"/>
      <c r="H2" s="339"/>
      <c r="I2" s="339"/>
      <c r="J2" s="339"/>
      <c r="K2" s="339"/>
      <c r="L2" s="339"/>
      <c r="M2" s="340"/>
    </row>
    <row r="3" spans="1:13" ht="15.6" x14ac:dyDescent="0.3">
      <c r="A3" s="341" t="s">
        <v>175</v>
      </c>
      <c r="B3" s="338"/>
      <c r="D3" s="340"/>
      <c r="E3" s="340"/>
      <c r="F3" s="340"/>
      <c r="G3" s="340"/>
      <c r="H3" s="340"/>
      <c r="I3" s="340"/>
      <c r="J3" s="340"/>
      <c r="K3" s="340"/>
      <c r="L3" s="340"/>
      <c r="M3" s="340"/>
    </row>
    <row r="4" spans="1:13" ht="14.55" x14ac:dyDescent="0.35">
      <c r="D4" s="342"/>
      <c r="E4" s="342"/>
      <c r="F4" s="342"/>
      <c r="G4" s="342"/>
      <c r="H4" s="342"/>
      <c r="I4" s="342"/>
      <c r="J4" s="342"/>
      <c r="K4" s="342"/>
      <c r="L4" s="342"/>
      <c r="M4" s="342"/>
    </row>
    <row r="5" spans="1:13" ht="15" thickBot="1" x14ac:dyDescent="0.4">
      <c r="A5" s="334"/>
      <c r="B5" s="343"/>
      <c r="C5" s="344"/>
      <c r="D5" s="749" t="s">
        <v>176</v>
      </c>
      <c r="E5" s="749"/>
      <c r="F5" s="749"/>
      <c r="G5" s="749"/>
      <c r="H5" s="749"/>
      <c r="I5" s="749"/>
      <c r="J5" s="749"/>
      <c r="K5" s="749"/>
      <c r="L5" s="749"/>
      <c r="M5" s="749"/>
    </row>
    <row r="6" spans="1:13" ht="14.55" x14ac:dyDescent="0.35">
      <c r="A6" s="345"/>
      <c r="B6" s="346" t="s">
        <v>98</v>
      </c>
      <c r="C6" s="347" t="s">
        <v>67</v>
      </c>
      <c r="D6" s="348" t="s">
        <v>100</v>
      </c>
      <c r="E6" s="349" t="s">
        <v>101</v>
      </c>
      <c r="F6" s="349" t="s">
        <v>102</v>
      </c>
      <c r="G6" s="349" t="s">
        <v>103</v>
      </c>
      <c r="H6" s="349" t="s">
        <v>104</v>
      </c>
      <c r="I6" s="349" t="s">
        <v>105</v>
      </c>
      <c r="J6" s="349" t="s">
        <v>106</v>
      </c>
      <c r="K6" s="349" t="s">
        <v>107</v>
      </c>
      <c r="L6" s="349" t="s">
        <v>108</v>
      </c>
      <c r="M6" s="350" t="s">
        <v>109</v>
      </c>
    </row>
    <row r="7" spans="1:13" x14ac:dyDescent="0.3">
      <c r="A7" s="351"/>
      <c r="B7" s="352" t="s">
        <v>177</v>
      </c>
      <c r="C7" s="353">
        <f t="shared" ref="C7:C13" si="0">SUM(D7:M7)</f>
        <v>891660</v>
      </c>
      <c r="D7" s="354">
        <f>'TCO TO BE - SW'!$E5+'TCO TO BE - SW'!$E15</f>
        <v>891660</v>
      </c>
      <c r="E7" s="354">
        <f>'TCO TO BE - SW'!$E6+'TCO TO BE - SW'!$E16</f>
        <v>0</v>
      </c>
      <c r="F7" s="354">
        <f>'TCO TO BE - SW'!$E7+'TCO TO BE - SW'!$E17</f>
        <v>0</v>
      </c>
      <c r="G7" s="354">
        <f>'TCO TO BE - SW'!$E8+'TCO TO BE - SW'!$E18</f>
        <v>0</v>
      </c>
      <c r="H7" s="354">
        <f>'TCO TO BE - SW'!$E9+'TCO TO BE - SW'!$E19</f>
        <v>0</v>
      </c>
      <c r="I7" s="354">
        <f>'TCO TO BE - SW'!$E10+'TCO TO BE - SW'!$E20</f>
        <v>0</v>
      </c>
      <c r="J7" s="354">
        <f>'TCO TO BE - SW'!$E11+'TCO TO BE - SW'!$E21</f>
        <v>0</v>
      </c>
      <c r="K7" s="354">
        <f>'TCO TO BE - SW'!$E12+'TCO TO BE - SW'!$E22</f>
        <v>0</v>
      </c>
      <c r="L7" s="354">
        <f>'TCO TO BE - SW'!$E13+'TCO TO BE - SW'!$E23</f>
        <v>0</v>
      </c>
      <c r="M7" s="354">
        <f>'TCO TO BE - SW'!$E14+'TCO TO BE - SW'!$E24</f>
        <v>0</v>
      </c>
    </row>
    <row r="8" spans="1:13" x14ac:dyDescent="0.3">
      <c r="A8" s="351"/>
      <c r="B8" s="352" t="s">
        <v>178</v>
      </c>
      <c r="C8" s="353">
        <f t="shared" si="0"/>
        <v>614340</v>
      </c>
      <c r="D8" s="354">
        <f>'TCO TO BE - SW'!$E58+'TCO TO BE - SW'!$E68</f>
        <v>0</v>
      </c>
      <c r="E8" s="354">
        <f>'TCO TO BE - SW'!$E59+'TCO TO BE - SW'!$E69</f>
        <v>68260</v>
      </c>
      <c r="F8" s="354">
        <f>'TCO TO BE - SW'!$E60+'TCO TO BE - SW'!$E70</f>
        <v>68260</v>
      </c>
      <c r="G8" s="354">
        <f>'TCO TO BE - SW'!$E61+'TCO TO BE - SW'!$E71</f>
        <v>68260</v>
      </c>
      <c r="H8" s="354">
        <f>'TCO TO BE - SW'!$E62+'TCO TO BE - SW'!$E72</f>
        <v>68260</v>
      </c>
      <c r="I8" s="354">
        <f>'TCO TO BE - SW'!$E63+'TCO TO BE - SW'!$E73</f>
        <v>68260</v>
      </c>
      <c r="J8" s="354">
        <f>'TCO TO BE - SW'!$E64+'TCO TO BE - SW'!$E74</f>
        <v>68260</v>
      </c>
      <c r="K8" s="354">
        <f>'TCO TO BE - SW'!$E65+'TCO TO BE - SW'!$E75</f>
        <v>68260</v>
      </c>
      <c r="L8" s="354">
        <f>'TCO TO BE - SW'!$E66+'TCO TO BE - SW'!$E76</f>
        <v>68260</v>
      </c>
      <c r="M8" s="354">
        <f>'TCO TO BE - SW'!$E67+'TCO TO BE - SW'!$E77</f>
        <v>68260</v>
      </c>
    </row>
    <row r="9" spans="1:13" x14ac:dyDescent="0.3">
      <c r="A9" s="351"/>
      <c r="B9" s="352" t="s">
        <v>179</v>
      </c>
      <c r="C9" s="353">
        <f t="shared" si="0"/>
        <v>0</v>
      </c>
      <c r="D9" s="354">
        <f>'TCO TO BE - SW'!$E26+'TCO TO BE - SW'!$E36+'TCO TO BE - SW'!$E46</f>
        <v>0</v>
      </c>
      <c r="E9" s="354">
        <f>'TCO TO BE - SW'!$E27+'TCO TO BE - SW'!$E37+'TCO TO BE - SW'!$E47</f>
        <v>0</v>
      </c>
      <c r="F9" s="354">
        <f>'TCO TO BE - SW'!$E28+'TCO TO BE - SW'!$E38+'TCO TO BE - SW'!$E48</f>
        <v>0</v>
      </c>
      <c r="G9" s="354">
        <f>'TCO TO BE - SW'!$E29+'TCO TO BE - SW'!$E39+'TCO TO BE - SW'!$E49</f>
        <v>0</v>
      </c>
      <c r="H9" s="354">
        <f>'TCO TO BE - SW'!$E30+'TCO TO BE - SW'!$E40+'TCO TO BE - SW'!$E50</f>
        <v>0</v>
      </c>
      <c r="I9" s="354">
        <f>'TCO TO BE - SW'!$E31+'TCO TO BE - SW'!$E41+'TCO TO BE - SW'!$E51</f>
        <v>0</v>
      </c>
      <c r="J9" s="354">
        <f>'TCO TO BE - SW'!$E32+'TCO TO BE - SW'!$E42+'TCO TO BE - SW'!$E52</f>
        <v>0</v>
      </c>
      <c r="K9" s="354">
        <f>'TCO TO BE - SW'!$E33+'TCO TO BE - SW'!$E43+'TCO TO BE - SW'!$E53</f>
        <v>0</v>
      </c>
      <c r="L9" s="354">
        <f>'TCO TO BE - SW'!$E34+'TCO TO BE - SW'!$E44+'TCO TO BE - SW'!$E54</f>
        <v>0</v>
      </c>
      <c r="M9" s="354">
        <f>'TCO TO BE - SW'!$E35+'TCO TO BE - SW'!$E45+'TCO TO BE - SW'!$E55</f>
        <v>0</v>
      </c>
    </row>
    <row r="10" spans="1:13" x14ac:dyDescent="0.3">
      <c r="A10" s="351"/>
      <c r="B10" s="352" t="s">
        <v>180</v>
      </c>
      <c r="C10" s="353">
        <f t="shared" si="0"/>
        <v>31500</v>
      </c>
      <c r="D10" s="354">
        <f>'TCO TO BE - SW'!E79+'TCO TO BE - SW'!E89+'TCO TO BE - SW'!E99+'TCO TO BE - SW'!E109+'TCO TO BE - SW'!E119</f>
        <v>0</v>
      </c>
      <c r="E10" s="354">
        <f>'TCO TO BE - SW'!E80+'TCO TO BE - SW'!E90+'TCO TO BE - SW'!E100+'TCO TO BE - SW'!E110+'TCO TO BE - SW'!E120</f>
        <v>3500</v>
      </c>
      <c r="F10" s="354">
        <f>'TCO TO BE - SW'!E81+'TCO TO BE - SW'!E91+'TCO TO BE - SW'!E101+'TCO TO BE - SW'!E111+'TCO TO BE - SW'!E121</f>
        <v>3500</v>
      </c>
      <c r="G10" s="354">
        <f>'TCO TO BE - SW'!E82+'TCO TO BE - SW'!E92+'TCO TO BE - SW'!E102+'TCO TO BE - SW'!E112+'TCO TO BE - SW'!E122</f>
        <v>3500</v>
      </c>
      <c r="H10" s="354">
        <f>'TCO TO BE - SW'!E83+'TCO TO BE - SW'!E93+'TCO TO BE - SW'!E103+'TCO TO BE - SW'!E113+'TCO TO BE - SW'!E123</f>
        <v>3500</v>
      </c>
      <c r="I10" s="354">
        <f>'TCO TO BE - SW'!E84+'TCO TO BE - SW'!E94+'TCO TO BE - SW'!E104+'TCO TO BE - SW'!E114+'TCO TO BE - SW'!E124</f>
        <v>3500</v>
      </c>
      <c r="J10" s="354">
        <f>'TCO TO BE - SW'!E85+'TCO TO BE - SW'!E95+'TCO TO BE - SW'!E105+'TCO TO BE - SW'!E115+'TCO TO BE - SW'!E125</f>
        <v>3500</v>
      </c>
      <c r="K10" s="354">
        <f>'TCO TO BE - SW'!E86+'TCO TO BE - SW'!E96+'TCO TO BE - SW'!E106+'TCO TO BE - SW'!E116+'TCO TO BE - SW'!E126</f>
        <v>3500</v>
      </c>
      <c r="L10" s="354">
        <f>'TCO TO BE - SW'!E87+'TCO TO BE - SW'!E97+'TCO TO BE - SW'!E107+'TCO TO BE - SW'!E117+'TCO TO BE - SW'!E127</f>
        <v>3500</v>
      </c>
      <c r="M10" s="354">
        <f>'TCO TO BE - SW'!E88+'TCO TO BE - SW'!E98+'TCO TO BE - SW'!E108+'TCO TO BE - SW'!E118+'TCO TO BE - SW'!E128</f>
        <v>3500</v>
      </c>
    </row>
    <row r="11" spans="1:13" x14ac:dyDescent="0.3">
      <c r="A11" s="351"/>
      <c r="B11" s="352" t="s">
        <v>181</v>
      </c>
      <c r="C11" s="353">
        <f t="shared" si="0"/>
        <v>0</v>
      </c>
      <c r="D11" s="354">
        <f>'TCO TO BE - SW'!$E151+'TCO TO BE - SW'!$E161</f>
        <v>0</v>
      </c>
      <c r="E11" s="354">
        <f>'TCO TO BE - SW'!$E152+'TCO TO BE - SW'!$E162</f>
        <v>0</v>
      </c>
      <c r="F11" s="354">
        <f>'TCO TO BE - SW'!$E153+'TCO TO BE - SW'!$E163</f>
        <v>0</v>
      </c>
      <c r="G11" s="354">
        <f>'TCO TO BE - SW'!$E154+'TCO TO BE - SW'!$E164</f>
        <v>0</v>
      </c>
      <c r="H11" s="354">
        <f>'TCO TO BE - SW'!$E155+'TCO TO BE - SW'!$E165</f>
        <v>0</v>
      </c>
      <c r="I11" s="354">
        <f>'TCO TO BE - SW'!$E156+'TCO TO BE - SW'!$E166</f>
        <v>0</v>
      </c>
      <c r="J11" s="354">
        <f>'TCO TO BE - SW'!$E157+'TCO TO BE - SW'!$E167</f>
        <v>0</v>
      </c>
      <c r="K11" s="354">
        <f>'TCO TO BE - SW'!$E158+'TCO TO BE - SW'!$E168</f>
        <v>0</v>
      </c>
      <c r="L11" s="354">
        <f>'TCO TO BE - SW'!$E159+'TCO TO BE - SW'!$E169</f>
        <v>0</v>
      </c>
      <c r="M11" s="354">
        <f>'TCO TO BE - SW'!$E160+'TCO TO BE - SW'!$E170</f>
        <v>0</v>
      </c>
    </row>
    <row r="12" spans="1:13" x14ac:dyDescent="0.3">
      <c r="A12" s="351"/>
      <c r="B12" s="352" t="s">
        <v>182</v>
      </c>
      <c r="C12" s="353">
        <f t="shared" si="0"/>
        <v>60000</v>
      </c>
      <c r="D12" s="354">
        <f>'TCO TO BE - HW'!E4+'TCO TO BE - HW'!E14+'TCO TO BE - HW'!E24</f>
        <v>60000</v>
      </c>
      <c r="E12" s="355">
        <f>'TCO TO BE - HW'!$E5+'TCO TO BE - HW'!$E15+'TCO TO BE - HW'!$E25</f>
        <v>0</v>
      </c>
      <c r="F12" s="355">
        <f>'TCO TO BE - HW'!$E6+'TCO TO BE - HW'!$E16+'TCO TO BE - HW'!$E26</f>
        <v>0</v>
      </c>
      <c r="G12" s="355">
        <f>'TCO TO BE - HW'!$E7+'TCO TO BE - HW'!$E17+'TCO TO BE - HW'!$E27</f>
        <v>0</v>
      </c>
      <c r="H12" s="355">
        <f>'TCO TO BE - HW'!$E8+'TCO TO BE - HW'!$E18+'TCO TO BE - HW'!$E28</f>
        <v>0</v>
      </c>
      <c r="I12" s="355">
        <f>'TCO TO BE - HW'!$E9+'TCO TO BE - HW'!$E19+'TCO TO BE - HW'!$E29</f>
        <v>0</v>
      </c>
      <c r="J12" s="355">
        <f>'TCO TO BE - HW'!$E10+'TCO TO BE - HW'!$E20+'TCO TO BE - HW'!$E30</f>
        <v>0</v>
      </c>
      <c r="K12" s="355">
        <f>'TCO TO BE - HW'!$E11+'TCO TO BE - HW'!$E21+'TCO TO BE - HW'!$E31</f>
        <v>0</v>
      </c>
      <c r="L12" s="355">
        <f>'TCO TO BE - HW'!$E12+'TCO TO BE - HW'!$E22+'TCO TO BE - HW'!$E32</f>
        <v>0</v>
      </c>
      <c r="M12" s="356">
        <f>'TCO TO BE - HW'!$E13+'TCO TO BE - HW'!$E23+'TCO TO BE - HW'!$E33</f>
        <v>0</v>
      </c>
    </row>
    <row r="13" spans="1:13" x14ac:dyDescent="0.3">
      <c r="A13" s="351"/>
      <c r="B13" s="352" t="s">
        <v>183</v>
      </c>
      <c r="C13" s="353">
        <f t="shared" si="0"/>
        <v>0</v>
      </c>
      <c r="D13" s="354">
        <f>'TCO TO BE - HW'!E35+'TCO TO BE - HW'!E45+'TCO TO BE - HW'!E55+'TCO TO BE - HW'!E65+'TCO TO BE - HW'!E75</f>
        <v>0</v>
      </c>
      <c r="E13" s="355">
        <f>'TCO TO BE - HW'!$E36+'TCO TO BE - HW'!$E46+'TCO TO BE - HW'!$E56+'TCO TO BE - HW'!$E66+'TCO TO BE - HW'!$E76</f>
        <v>0</v>
      </c>
      <c r="F13" s="355">
        <f>'TCO TO BE - HW'!$E37+'TCO TO BE - HW'!$E47+'TCO TO BE - HW'!$E57+'TCO TO BE - HW'!$E67+'TCO TO BE - HW'!$E77</f>
        <v>0</v>
      </c>
      <c r="G13" s="355">
        <f>'TCO TO BE - HW'!$E38+'TCO TO BE - HW'!$E48+'TCO TO BE - HW'!$E58+'TCO TO BE - HW'!$E68+'TCO TO BE - HW'!$E78</f>
        <v>0</v>
      </c>
      <c r="H13" s="355">
        <f>'TCO TO BE - HW'!$E39+'TCO TO BE - HW'!$E49+'TCO TO BE - HW'!$E59+'TCO TO BE - HW'!$E69+'TCO TO BE - HW'!$E79</f>
        <v>0</v>
      </c>
      <c r="I13" s="355">
        <f>'TCO TO BE - HW'!$E40+'TCO TO BE - HW'!$E50+'TCO TO BE - HW'!$E60+'TCO TO BE - HW'!$E70+'TCO TO BE - HW'!$E80</f>
        <v>0</v>
      </c>
      <c r="J13" s="355">
        <f>'TCO TO BE - HW'!$E41+'TCO TO BE - HW'!$E51+'TCO TO BE - HW'!$E61+'TCO TO BE - HW'!$E71+'TCO TO BE - HW'!$E81</f>
        <v>0</v>
      </c>
      <c r="K13" s="355">
        <f>'TCO TO BE - HW'!$E42+'TCO TO BE - HW'!$E52+'TCO TO BE - HW'!$E62+'TCO TO BE - HW'!$E72+'TCO TO BE - HW'!$E82</f>
        <v>0</v>
      </c>
      <c r="L13" s="355">
        <f>'TCO TO BE - HW'!$E43+'TCO TO BE - HW'!$E53+'TCO TO BE - HW'!$E63+'TCO TO BE - HW'!$E73+'TCO TO BE - HW'!$E83</f>
        <v>0</v>
      </c>
      <c r="M13" s="356">
        <f>'TCO TO BE - HW'!$E44+'TCO TO BE - HW'!$E54+'TCO TO BE - HW'!$E64+'TCO TO BE - HW'!$E74+'TCO TO BE - HW'!$E84</f>
        <v>0</v>
      </c>
    </row>
    <row r="14" spans="1:13" ht="15" thickBot="1" x14ac:dyDescent="0.4">
      <c r="A14" s="351"/>
      <c r="B14" s="357" t="s">
        <v>76</v>
      </c>
      <c r="C14" s="358">
        <f>SUM(D14:M14)</f>
        <v>9000</v>
      </c>
      <c r="D14" s="354">
        <f>'TCO TO BE - SW'!E130+'TCO TO BE - SW'!E140</f>
        <v>9000</v>
      </c>
      <c r="E14" s="354">
        <f>'TCO TO BE - SW'!F131+'TCO TO BE - SW'!F141</f>
        <v>0</v>
      </c>
      <c r="F14" s="354">
        <f>'TCO TO BE - SW'!G132+'TCO TO BE - SW'!G142</f>
        <v>0</v>
      </c>
      <c r="G14" s="354">
        <f>'TCO TO BE - SW'!H133+'TCO TO BE - SW'!H143</f>
        <v>0</v>
      </c>
      <c r="H14" s="354">
        <f>'TCO TO BE - SW'!I134+'TCO TO BE - SW'!I144</f>
        <v>0</v>
      </c>
      <c r="I14" s="354">
        <f>'TCO TO BE - SW'!J135+'TCO TO BE - SW'!J145</f>
        <v>0</v>
      </c>
      <c r="J14" s="354">
        <f>'TCO TO BE - SW'!K136+'TCO TO BE - SW'!K146</f>
        <v>0</v>
      </c>
      <c r="K14" s="354">
        <f>'TCO TO BE - SW'!L137+'TCO TO BE - SW'!L147</f>
        <v>0</v>
      </c>
      <c r="L14" s="354">
        <f>'TCO TO BE - SW'!M138+'TCO TO BE - SW'!M148</f>
        <v>0</v>
      </c>
      <c r="M14" s="354">
        <f>'TCO TO BE - SW'!N139+'TCO TO BE - SW'!N149</f>
        <v>0</v>
      </c>
    </row>
    <row r="15" spans="1:13" ht="15" thickBot="1" x14ac:dyDescent="0.4">
      <c r="A15" s="359"/>
      <c r="B15" s="360" t="s">
        <v>184</v>
      </c>
      <c r="C15" s="361">
        <f>SUM(C7:C14)</f>
        <v>1606500</v>
      </c>
      <c r="D15" s="362">
        <f>SUM(D7:D14)</f>
        <v>960660</v>
      </c>
      <c r="E15" s="363">
        <f t="shared" ref="E15:M15" si="1">SUM(E7:E14)</f>
        <v>71760</v>
      </c>
      <c r="F15" s="363">
        <f t="shared" si="1"/>
        <v>71760</v>
      </c>
      <c r="G15" s="363">
        <f t="shared" si="1"/>
        <v>71760</v>
      </c>
      <c r="H15" s="363">
        <f t="shared" si="1"/>
        <v>71760</v>
      </c>
      <c r="I15" s="363">
        <f t="shared" si="1"/>
        <v>71760</v>
      </c>
      <c r="J15" s="363">
        <f t="shared" si="1"/>
        <v>71760</v>
      </c>
      <c r="K15" s="363">
        <f t="shared" si="1"/>
        <v>71760</v>
      </c>
      <c r="L15" s="364">
        <f t="shared" si="1"/>
        <v>71760</v>
      </c>
      <c r="M15" s="365">
        <f t="shared" si="1"/>
        <v>71760</v>
      </c>
    </row>
    <row r="16" spans="1:13" ht="14.55" x14ac:dyDescent="0.35">
      <c r="A16" s="342"/>
      <c r="B16" s="342"/>
      <c r="C16" s="342"/>
      <c r="D16" s="342"/>
      <c r="E16" s="342"/>
      <c r="F16" s="342"/>
      <c r="G16" s="342"/>
      <c r="H16" s="342"/>
      <c r="I16" s="342"/>
      <c r="J16" s="342"/>
      <c r="K16" s="342"/>
      <c r="L16" s="342"/>
      <c r="M16" s="342"/>
    </row>
    <row r="17" spans="1:13" ht="14.55" x14ac:dyDescent="0.35">
      <c r="A17" s="342"/>
      <c r="B17" s="342"/>
      <c r="C17" s="342"/>
      <c r="D17" s="342"/>
      <c r="E17" s="342"/>
      <c r="F17" s="342"/>
      <c r="G17" s="342"/>
      <c r="H17" s="342"/>
      <c r="I17" s="342"/>
      <c r="J17" s="342"/>
      <c r="K17" s="342"/>
      <c r="L17" s="342"/>
      <c r="M17" s="342"/>
    </row>
    <row r="18" spans="1:13" ht="32.25" customHeight="1" x14ac:dyDescent="0.3">
      <c r="A18" s="750" t="s">
        <v>185</v>
      </c>
      <c r="B18" s="750"/>
      <c r="C18" s="750"/>
      <c r="D18" s="366"/>
      <c r="E18" s="339"/>
      <c r="F18" s="339"/>
      <c r="G18" s="339"/>
      <c r="H18" s="339"/>
      <c r="I18" s="339"/>
      <c r="J18" s="339"/>
      <c r="K18" s="339"/>
      <c r="L18" s="339"/>
      <c r="M18" s="340"/>
    </row>
    <row r="19" spans="1:13" ht="14.55" x14ac:dyDescent="0.35">
      <c r="A19" s="342"/>
      <c r="B19" s="342"/>
      <c r="C19" s="342"/>
      <c r="D19" s="342"/>
      <c r="E19" s="342"/>
      <c r="F19" s="342"/>
      <c r="G19" s="342"/>
      <c r="H19" s="342"/>
      <c r="I19" s="342"/>
      <c r="J19" s="342"/>
      <c r="K19" s="342"/>
      <c r="L19" s="342"/>
      <c r="M19" s="342"/>
    </row>
    <row r="20" spans="1:13" ht="15" thickBot="1" x14ac:dyDescent="0.4">
      <c r="A20" s="334"/>
      <c r="B20" s="343"/>
      <c r="C20" s="344"/>
      <c r="D20" s="749" t="s">
        <v>176</v>
      </c>
      <c r="E20" s="749"/>
      <c r="F20" s="749"/>
      <c r="G20" s="749"/>
      <c r="H20" s="749"/>
      <c r="I20" s="749"/>
      <c r="J20" s="749"/>
      <c r="K20" s="749"/>
      <c r="L20" s="749"/>
      <c r="M20" s="749"/>
    </row>
    <row r="21" spans="1:13" ht="16.95" customHeight="1" x14ac:dyDescent="0.35">
      <c r="A21" s="345"/>
      <c r="B21" s="367" t="s">
        <v>97</v>
      </c>
      <c r="C21" s="347" t="s">
        <v>67</v>
      </c>
      <c r="D21" s="348" t="s">
        <v>100</v>
      </c>
      <c r="E21" s="349" t="s">
        <v>101</v>
      </c>
      <c r="F21" s="349" t="s">
        <v>102</v>
      </c>
      <c r="G21" s="349" t="s">
        <v>103</v>
      </c>
      <c r="H21" s="349" t="s">
        <v>104</v>
      </c>
      <c r="I21" s="349" t="s">
        <v>105</v>
      </c>
      <c r="J21" s="349" t="s">
        <v>106</v>
      </c>
      <c r="K21" s="349" t="s">
        <v>107</v>
      </c>
      <c r="L21" s="349" t="s">
        <v>108</v>
      </c>
      <c r="M21" s="350" t="s">
        <v>109</v>
      </c>
    </row>
    <row r="22" spans="1:13" ht="15" customHeight="1" x14ac:dyDescent="0.3">
      <c r="A22" s="351"/>
      <c r="B22" s="368" t="s">
        <v>177</v>
      </c>
      <c r="C22" s="353">
        <v>0</v>
      </c>
      <c r="D22" s="354">
        <v>0</v>
      </c>
      <c r="E22" s="355">
        <v>0</v>
      </c>
      <c r="F22" s="355">
        <v>0</v>
      </c>
      <c r="G22" s="355">
        <v>0</v>
      </c>
      <c r="H22" s="355">
        <v>0</v>
      </c>
      <c r="I22" s="355">
        <v>0</v>
      </c>
      <c r="J22" s="355">
        <v>0</v>
      </c>
      <c r="K22" s="355">
        <v>0</v>
      </c>
      <c r="L22" s="355">
        <v>0</v>
      </c>
      <c r="M22" s="356">
        <v>0</v>
      </c>
    </row>
    <row r="23" spans="1:13" ht="17.25" customHeight="1" x14ac:dyDescent="0.3">
      <c r="A23" s="351"/>
      <c r="B23" s="368" t="s">
        <v>178</v>
      </c>
      <c r="C23" s="353">
        <f>SUM(D23:M23)</f>
        <v>0</v>
      </c>
      <c r="D23" s="354">
        <f>'TCO AS IS - SW'!E5+'TCO AS IS - SW'!E15</f>
        <v>0</v>
      </c>
      <c r="E23" s="355">
        <f>'TCO AS IS - SW'!E6+'TCO AS IS - SW'!E16</f>
        <v>0</v>
      </c>
      <c r="F23" s="355">
        <f>'TCO AS IS - SW'!E7+'TCO AS IS - SW'!E17</f>
        <v>0</v>
      </c>
      <c r="G23" s="355">
        <f>'TCO AS IS - SW'!E8+'TCO AS IS - SW'!E18</f>
        <v>0</v>
      </c>
      <c r="H23" s="355">
        <f>'TCO AS IS - SW'!E9+'TCO AS IS - SW'!E19</f>
        <v>0</v>
      </c>
      <c r="I23" s="355">
        <f>'TCO AS IS - SW'!E10+'TCO AS IS - SW'!E20</f>
        <v>0</v>
      </c>
      <c r="J23" s="355">
        <f>'TCO AS IS - SW'!E11+'TCO AS IS - SW'!E21</f>
        <v>0</v>
      </c>
      <c r="K23" s="355">
        <f>'TCO AS IS - SW'!E12+'TCO AS IS - SW'!E22</f>
        <v>0</v>
      </c>
      <c r="L23" s="355">
        <f>'TCO AS IS - SW'!E13+'TCO AS IS - SW'!E23</f>
        <v>0</v>
      </c>
      <c r="M23" s="356">
        <f>'TCO AS IS - SW'!E14+'TCO AS IS - SW'!E24</f>
        <v>0</v>
      </c>
    </row>
    <row r="24" spans="1:13" x14ac:dyDescent="0.3">
      <c r="A24" s="351"/>
      <c r="B24" s="368" t="s">
        <v>179</v>
      </c>
      <c r="C24" s="353">
        <v>0</v>
      </c>
      <c r="D24" s="354">
        <v>0</v>
      </c>
      <c r="E24" s="355">
        <v>0</v>
      </c>
      <c r="F24" s="355">
        <v>0</v>
      </c>
      <c r="G24" s="355">
        <v>0</v>
      </c>
      <c r="H24" s="355">
        <v>0</v>
      </c>
      <c r="I24" s="355">
        <v>0</v>
      </c>
      <c r="J24" s="355">
        <v>0</v>
      </c>
      <c r="K24" s="355">
        <v>0</v>
      </c>
      <c r="L24" s="355">
        <v>0</v>
      </c>
      <c r="M24" s="356">
        <v>0</v>
      </c>
    </row>
    <row r="25" spans="1:13" x14ac:dyDescent="0.3">
      <c r="A25" s="351"/>
      <c r="B25" s="368" t="s">
        <v>180</v>
      </c>
      <c r="C25" s="353">
        <f>SUM(D25:M25)</f>
        <v>0</v>
      </c>
      <c r="D25" s="354">
        <f>'TCO AS IS - SW'!E26+'TCO AS IS - SW'!E36+'TCO AS IS - SW'!E46+'TCO AS IS - SW'!E56+'TCO AS IS - SW'!E66</f>
        <v>0</v>
      </c>
      <c r="E25" s="355">
        <f>'TCO AS IS - SW'!E27+'TCO AS IS - SW'!E37+'TCO AS IS - SW'!E47+'TCO AS IS - SW'!E57+'TCO AS IS - SW'!E67</f>
        <v>0</v>
      </c>
      <c r="F25" s="355">
        <f>'TCO AS IS - SW'!E28+'TCO AS IS - SW'!E38+'TCO AS IS - SW'!E48+'TCO AS IS - SW'!E58+'TCO AS IS - SW'!E68</f>
        <v>0</v>
      </c>
      <c r="G25" s="355">
        <f>'TCO AS IS - SW'!E29+'TCO AS IS - SW'!E39+'TCO AS IS - SW'!E49+'TCO AS IS - SW'!E59+'TCO AS IS - SW'!E69</f>
        <v>0</v>
      </c>
      <c r="H25" s="355">
        <f>'TCO AS IS - SW'!E30+'TCO AS IS - SW'!E40+'TCO AS IS - SW'!E50+'TCO AS IS - SW'!E60+'TCO AS IS - SW'!E70</f>
        <v>0</v>
      </c>
      <c r="I25" s="355">
        <f>'TCO AS IS - SW'!E31+'TCO AS IS - SW'!E41+'TCO AS IS - SW'!E51+'TCO AS IS - SW'!E61+'TCO AS IS - SW'!E71</f>
        <v>0</v>
      </c>
      <c r="J25" s="355">
        <f>'TCO AS IS - SW'!E32+'TCO AS IS - SW'!E42+'TCO AS IS - SW'!E52+'TCO AS IS - SW'!E62+'TCO AS IS - SW'!E72</f>
        <v>0</v>
      </c>
      <c r="K25" s="355">
        <f>'TCO AS IS - SW'!E33+'TCO AS IS - SW'!E43+'TCO AS IS - SW'!E53+'TCO AS IS - SW'!E63+'TCO AS IS - SW'!E73</f>
        <v>0</v>
      </c>
      <c r="L25" s="355">
        <f>'TCO AS IS - SW'!E34+'TCO AS IS - SW'!E44+'TCO AS IS - SW'!E54+'TCO AS IS - SW'!E64+'TCO AS IS - SW'!E74</f>
        <v>0</v>
      </c>
      <c r="M25" s="356">
        <f>'TCO AS IS - SW'!E35+'TCO AS IS - SW'!E45+'TCO AS IS - SW'!E55+'TCO AS IS - SW'!E65+'TCO AS IS - SW'!E75</f>
        <v>0</v>
      </c>
    </row>
    <row r="26" spans="1:13" x14ac:dyDescent="0.3">
      <c r="A26" s="351"/>
      <c r="B26" s="368" t="s">
        <v>182</v>
      </c>
      <c r="C26" s="353">
        <v>0</v>
      </c>
      <c r="D26" s="354">
        <v>0</v>
      </c>
      <c r="E26" s="355">
        <v>0</v>
      </c>
      <c r="F26" s="355">
        <v>0</v>
      </c>
      <c r="G26" s="355">
        <v>0</v>
      </c>
      <c r="H26" s="355">
        <v>0</v>
      </c>
      <c r="I26" s="355">
        <v>0</v>
      </c>
      <c r="J26" s="355">
        <v>0</v>
      </c>
      <c r="K26" s="355">
        <v>0</v>
      </c>
      <c r="L26" s="355">
        <v>0</v>
      </c>
      <c r="M26" s="356">
        <v>0</v>
      </c>
    </row>
    <row r="27" spans="1:13" ht="15" thickBot="1" x14ac:dyDescent="0.35">
      <c r="A27" s="351"/>
      <c r="B27" s="369" t="s">
        <v>183</v>
      </c>
      <c r="C27" s="370">
        <f>SUM(D27:M27)</f>
        <v>0</v>
      </c>
      <c r="D27" s="371">
        <f>'TCO AS IS - HW'!E4+'TCO AS IS - HW'!E14+'TCO AS IS - HW'!E24+'TCO AS IS - HW'!E34+'TCO AS IS - HW'!E44</f>
        <v>0</v>
      </c>
      <c r="E27" s="372">
        <f>'TCO AS IS - HW'!E5+'TCO AS IS - HW'!E15+'TCO AS IS - HW'!E25+'TCO AS IS - HW'!E35+'TCO AS IS - HW'!E45</f>
        <v>0</v>
      </c>
      <c r="F27" s="372">
        <f>'TCO AS IS - HW'!E6+'TCO AS IS - HW'!E16+'TCO AS IS - HW'!E26+'TCO AS IS - HW'!E36+'TCO AS IS - HW'!E46</f>
        <v>0</v>
      </c>
      <c r="G27" s="372">
        <f>'TCO AS IS - HW'!E7+'TCO AS IS - HW'!E17+'TCO AS IS - HW'!E27+'TCO AS IS - HW'!E37+'TCO AS IS - HW'!E47</f>
        <v>0</v>
      </c>
      <c r="H27" s="372">
        <f>'TCO AS IS - HW'!E8+'TCO AS IS - HW'!E18+'TCO AS IS - HW'!E28+'TCO AS IS - HW'!E38+'TCO AS IS - HW'!E48</f>
        <v>0</v>
      </c>
      <c r="I27" s="372">
        <f>'TCO AS IS - HW'!E9+'TCO AS IS - HW'!E19+'TCO AS IS - HW'!E29+'TCO AS IS - HW'!E39+'TCO AS IS - HW'!E49</f>
        <v>0</v>
      </c>
      <c r="J27" s="372">
        <f>'TCO AS IS - HW'!E10+'TCO AS IS - HW'!E20+'TCO AS IS - HW'!E30+'TCO AS IS - HW'!E40+'TCO AS IS - HW'!E50</f>
        <v>0</v>
      </c>
      <c r="K27" s="372">
        <f>'TCO AS IS - HW'!E11+'TCO AS IS - HW'!E21+'TCO AS IS - HW'!E31+'TCO AS IS - HW'!E41+'TCO AS IS - HW'!E51</f>
        <v>0</v>
      </c>
      <c r="L27" s="372">
        <f>'TCO AS IS - HW'!E12+'TCO AS IS - HW'!E22+'TCO AS IS - HW'!E32+'TCO AS IS - HW'!E42+'TCO AS IS - HW'!E52</f>
        <v>0</v>
      </c>
      <c r="M27" s="373">
        <f>'TCO AS IS - HW'!E13+'TCO AS IS - HW'!E23+'TCO AS IS - HW'!E33+'TCO AS IS - HW'!E43+'TCO AS IS - HW'!E53</f>
        <v>0</v>
      </c>
    </row>
    <row r="28" spans="1:13" ht="15" thickBot="1" x14ac:dyDescent="0.4">
      <c r="A28" s="359"/>
      <c r="B28" s="374" t="s">
        <v>184</v>
      </c>
      <c r="C28" s="361">
        <f t="shared" ref="C28:M28" si="2">SUM(C22:C27)</f>
        <v>0</v>
      </c>
      <c r="D28" s="362">
        <f>SUM(D22:D27)</f>
        <v>0</v>
      </c>
      <c r="E28" s="363">
        <f t="shared" si="2"/>
        <v>0</v>
      </c>
      <c r="F28" s="363">
        <f t="shared" si="2"/>
        <v>0</v>
      </c>
      <c r="G28" s="363">
        <f t="shared" si="2"/>
        <v>0</v>
      </c>
      <c r="H28" s="363">
        <f t="shared" si="2"/>
        <v>0</v>
      </c>
      <c r="I28" s="363">
        <f t="shared" si="2"/>
        <v>0</v>
      </c>
      <c r="J28" s="363">
        <f t="shared" si="2"/>
        <v>0</v>
      </c>
      <c r="K28" s="363">
        <f t="shared" si="2"/>
        <v>0</v>
      </c>
      <c r="L28" s="364">
        <f t="shared" si="2"/>
        <v>0</v>
      </c>
      <c r="M28" s="365">
        <f t="shared" si="2"/>
        <v>0</v>
      </c>
    </row>
    <row r="29" spans="1:13" ht="14.55" x14ac:dyDescent="0.35">
      <c r="A29" s="375"/>
      <c r="B29" s="376"/>
      <c r="C29" s="377"/>
      <c r="D29" s="377"/>
      <c r="E29" s="377"/>
      <c r="F29" s="377"/>
      <c r="G29" s="377"/>
      <c r="H29" s="377"/>
      <c r="I29" s="377"/>
      <c r="J29" s="377"/>
      <c r="K29" s="377"/>
      <c r="L29" s="377"/>
      <c r="M29" s="377"/>
    </row>
    <row r="32" spans="1:13" ht="15.75" customHeight="1" x14ac:dyDescent="0.3">
      <c r="A32" s="750" t="s">
        <v>186</v>
      </c>
      <c r="B32" s="750"/>
      <c r="C32" s="750"/>
    </row>
    <row r="34" spans="1:17" ht="15" thickBot="1" x14ac:dyDescent="0.4"/>
    <row r="35" spans="1:17" ht="14.55" x14ac:dyDescent="0.35">
      <c r="A35" s="345"/>
      <c r="B35" s="367" t="s">
        <v>159</v>
      </c>
      <c r="C35" s="378" t="s">
        <v>67</v>
      </c>
      <c r="D35" s="379" t="s">
        <v>100</v>
      </c>
      <c r="E35" s="380" t="s">
        <v>101</v>
      </c>
      <c r="F35" s="380" t="s">
        <v>102</v>
      </c>
      <c r="G35" s="380" t="s">
        <v>103</v>
      </c>
      <c r="H35" s="380" t="s">
        <v>104</v>
      </c>
      <c r="I35" s="380" t="s">
        <v>105</v>
      </c>
      <c r="J35" s="380" t="s">
        <v>106</v>
      </c>
      <c r="K35" s="380" t="s">
        <v>107</v>
      </c>
      <c r="L35" s="380" t="s">
        <v>108</v>
      </c>
      <c r="M35" s="381" t="s">
        <v>109</v>
      </c>
    </row>
    <row r="36" spans="1:17" x14ac:dyDescent="0.3">
      <c r="A36" s="351"/>
      <c r="B36" s="382" t="s">
        <v>177</v>
      </c>
      <c r="C36" s="383">
        <f>SUM(D36:M36)</f>
        <v>891660</v>
      </c>
      <c r="D36" s="384">
        <f t="shared" ref="D36:M39" si="3">D7-D22</f>
        <v>891660</v>
      </c>
      <c r="E36" s="385">
        <f t="shared" si="3"/>
        <v>0</v>
      </c>
      <c r="F36" s="385">
        <f t="shared" si="3"/>
        <v>0</v>
      </c>
      <c r="G36" s="385">
        <f t="shared" si="3"/>
        <v>0</v>
      </c>
      <c r="H36" s="385">
        <f t="shared" si="3"/>
        <v>0</v>
      </c>
      <c r="I36" s="385">
        <f t="shared" si="3"/>
        <v>0</v>
      </c>
      <c r="J36" s="385">
        <f t="shared" si="3"/>
        <v>0</v>
      </c>
      <c r="K36" s="385">
        <f t="shared" si="3"/>
        <v>0</v>
      </c>
      <c r="L36" s="385">
        <f t="shared" si="3"/>
        <v>0</v>
      </c>
      <c r="M36" s="386">
        <f t="shared" si="3"/>
        <v>0</v>
      </c>
    </row>
    <row r="37" spans="1:17" x14ac:dyDescent="0.3">
      <c r="A37" s="351"/>
      <c r="B37" s="387" t="s">
        <v>178</v>
      </c>
      <c r="C37" s="383">
        <f t="shared" ref="C37:C43" si="4">SUM(D37:M37)</f>
        <v>614340</v>
      </c>
      <c r="D37" s="384">
        <f t="shared" si="3"/>
        <v>0</v>
      </c>
      <c r="E37" s="385">
        <f t="shared" si="3"/>
        <v>68260</v>
      </c>
      <c r="F37" s="385">
        <f t="shared" si="3"/>
        <v>68260</v>
      </c>
      <c r="G37" s="385">
        <f t="shared" si="3"/>
        <v>68260</v>
      </c>
      <c r="H37" s="385">
        <f t="shared" si="3"/>
        <v>68260</v>
      </c>
      <c r="I37" s="385">
        <f t="shared" si="3"/>
        <v>68260</v>
      </c>
      <c r="J37" s="385">
        <f t="shared" si="3"/>
        <v>68260</v>
      </c>
      <c r="K37" s="385">
        <f t="shared" si="3"/>
        <v>68260</v>
      </c>
      <c r="L37" s="388">
        <f t="shared" si="3"/>
        <v>68260</v>
      </c>
      <c r="M37" s="389">
        <f t="shared" si="3"/>
        <v>68260</v>
      </c>
    </row>
    <row r="38" spans="1:17" x14ac:dyDescent="0.3">
      <c r="A38" s="351"/>
      <c r="B38" s="382" t="s">
        <v>179</v>
      </c>
      <c r="C38" s="383">
        <f t="shared" si="4"/>
        <v>0</v>
      </c>
      <c r="D38" s="384">
        <f t="shared" si="3"/>
        <v>0</v>
      </c>
      <c r="E38" s="385">
        <f t="shared" si="3"/>
        <v>0</v>
      </c>
      <c r="F38" s="385">
        <f t="shared" si="3"/>
        <v>0</v>
      </c>
      <c r="G38" s="385">
        <f t="shared" si="3"/>
        <v>0</v>
      </c>
      <c r="H38" s="385">
        <f t="shared" si="3"/>
        <v>0</v>
      </c>
      <c r="I38" s="385">
        <f t="shared" si="3"/>
        <v>0</v>
      </c>
      <c r="J38" s="385">
        <f t="shared" si="3"/>
        <v>0</v>
      </c>
      <c r="K38" s="385">
        <f t="shared" si="3"/>
        <v>0</v>
      </c>
      <c r="L38" s="388">
        <f t="shared" si="3"/>
        <v>0</v>
      </c>
      <c r="M38" s="389">
        <f t="shared" si="3"/>
        <v>0</v>
      </c>
    </row>
    <row r="39" spans="1:17" x14ac:dyDescent="0.3">
      <c r="A39" s="351"/>
      <c r="B39" s="368" t="s">
        <v>180</v>
      </c>
      <c r="C39" s="383">
        <f t="shared" si="4"/>
        <v>31500</v>
      </c>
      <c r="D39" s="384">
        <f t="shared" si="3"/>
        <v>0</v>
      </c>
      <c r="E39" s="385">
        <f t="shared" si="3"/>
        <v>3500</v>
      </c>
      <c r="F39" s="385">
        <f t="shared" si="3"/>
        <v>3500</v>
      </c>
      <c r="G39" s="385">
        <f t="shared" si="3"/>
        <v>3500</v>
      </c>
      <c r="H39" s="385">
        <f t="shared" si="3"/>
        <v>3500</v>
      </c>
      <c r="I39" s="385">
        <f t="shared" si="3"/>
        <v>3500</v>
      </c>
      <c r="J39" s="385">
        <f t="shared" si="3"/>
        <v>3500</v>
      </c>
      <c r="K39" s="385">
        <f t="shared" si="3"/>
        <v>3500</v>
      </c>
      <c r="L39" s="388">
        <f t="shared" si="3"/>
        <v>3500</v>
      </c>
      <c r="M39" s="389">
        <f t="shared" si="3"/>
        <v>3500</v>
      </c>
      <c r="Q39" s="650"/>
    </row>
    <row r="40" spans="1:17" x14ac:dyDescent="0.3">
      <c r="A40" s="351"/>
      <c r="B40" s="368" t="s">
        <v>181</v>
      </c>
      <c r="C40" s="383">
        <f t="shared" si="4"/>
        <v>0</v>
      </c>
      <c r="D40" s="384">
        <f t="shared" ref="D40:M40" si="5">D11</f>
        <v>0</v>
      </c>
      <c r="E40" s="385">
        <f t="shared" si="5"/>
        <v>0</v>
      </c>
      <c r="F40" s="385">
        <f t="shared" si="5"/>
        <v>0</v>
      </c>
      <c r="G40" s="385">
        <f t="shared" si="5"/>
        <v>0</v>
      </c>
      <c r="H40" s="385">
        <f t="shared" si="5"/>
        <v>0</v>
      </c>
      <c r="I40" s="385">
        <f t="shared" si="5"/>
        <v>0</v>
      </c>
      <c r="J40" s="385">
        <f t="shared" si="5"/>
        <v>0</v>
      </c>
      <c r="K40" s="385">
        <f t="shared" si="5"/>
        <v>0</v>
      </c>
      <c r="L40" s="388">
        <f t="shared" si="5"/>
        <v>0</v>
      </c>
      <c r="M40" s="389">
        <f t="shared" si="5"/>
        <v>0</v>
      </c>
    </row>
    <row r="41" spans="1:17" x14ac:dyDescent="0.3">
      <c r="A41" s="351"/>
      <c r="B41" s="368" t="s">
        <v>187</v>
      </c>
      <c r="C41" s="383">
        <f t="shared" si="4"/>
        <v>60000</v>
      </c>
      <c r="D41" s="384">
        <f t="shared" ref="D41:M42" si="6">D12-D26</f>
        <v>60000</v>
      </c>
      <c r="E41" s="385">
        <f t="shared" si="6"/>
        <v>0</v>
      </c>
      <c r="F41" s="385">
        <f t="shared" si="6"/>
        <v>0</v>
      </c>
      <c r="G41" s="385">
        <f t="shared" si="6"/>
        <v>0</v>
      </c>
      <c r="H41" s="385">
        <f t="shared" si="6"/>
        <v>0</v>
      </c>
      <c r="I41" s="385">
        <f t="shared" si="6"/>
        <v>0</v>
      </c>
      <c r="J41" s="385">
        <f t="shared" si="6"/>
        <v>0</v>
      </c>
      <c r="K41" s="385">
        <f t="shared" si="6"/>
        <v>0</v>
      </c>
      <c r="L41" s="388">
        <f t="shared" si="6"/>
        <v>0</v>
      </c>
      <c r="M41" s="389">
        <f t="shared" si="6"/>
        <v>0</v>
      </c>
    </row>
    <row r="42" spans="1:17" x14ac:dyDescent="0.3">
      <c r="A42" s="351"/>
      <c r="B42" s="390" t="s">
        <v>188</v>
      </c>
      <c r="C42" s="391">
        <f t="shared" si="4"/>
        <v>0</v>
      </c>
      <c r="D42" s="384">
        <f t="shared" si="6"/>
        <v>0</v>
      </c>
      <c r="E42" s="385">
        <f t="shared" si="6"/>
        <v>0</v>
      </c>
      <c r="F42" s="385">
        <f t="shared" si="6"/>
        <v>0</v>
      </c>
      <c r="G42" s="385">
        <f t="shared" si="6"/>
        <v>0</v>
      </c>
      <c r="H42" s="385">
        <f t="shared" si="6"/>
        <v>0</v>
      </c>
      <c r="I42" s="385">
        <f t="shared" si="6"/>
        <v>0</v>
      </c>
      <c r="J42" s="385">
        <f t="shared" si="6"/>
        <v>0</v>
      </c>
      <c r="K42" s="385">
        <f t="shared" si="6"/>
        <v>0</v>
      </c>
      <c r="L42" s="388">
        <f t="shared" si="6"/>
        <v>0</v>
      </c>
      <c r="M42" s="389">
        <f t="shared" si="6"/>
        <v>0</v>
      </c>
    </row>
    <row r="43" spans="1:17" ht="15" thickBot="1" x14ac:dyDescent="0.4">
      <c r="A43" s="351"/>
      <c r="B43" s="368" t="s">
        <v>76</v>
      </c>
      <c r="C43" s="383">
        <f t="shared" si="4"/>
        <v>9000</v>
      </c>
      <c r="D43" s="384">
        <f t="shared" ref="D43:M43" si="7">D14</f>
        <v>9000</v>
      </c>
      <c r="E43" s="385">
        <f t="shared" si="7"/>
        <v>0</v>
      </c>
      <c r="F43" s="385">
        <f t="shared" si="7"/>
        <v>0</v>
      </c>
      <c r="G43" s="385">
        <f t="shared" si="7"/>
        <v>0</v>
      </c>
      <c r="H43" s="385">
        <f t="shared" si="7"/>
        <v>0</v>
      </c>
      <c r="I43" s="385">
        <f t="shared" si="7"/>
        <v>0</v>
      </c>
      <c r="J43" s="385">
        <f t="shared" si="7"/>
        <v>0</v>
      </c>
      <c r="K43" s="385">
        <f t="shared" si="7"/>
        <v>0</v>
      </c>
      <c r="L43" s="388">
        <f t="shared" si="7"/>
        <v>0</v>
      </c>
      <c r="M43" s="389">
        <f t="shared" si="7"/>
        <v>0</v>
      </c>
    </row>
    <row r="44" spans="1:17" ht="15" thickBot="1" x14ac:dyDescent="0.4">
      <c r="A44" s="359"/>
      <c r="B44" s="374" t="s">
        <v>184</v>
      </c>
      <c r="C44" s="392">
        <f>SUM(D44:M44)</f>
        <v>1606500</v>
      </c>
      <c r="D44" s="393">
        <f>SUM(D36:D43)</f>
        <v>960660</v>
      </c>
      <c r="E44" s="394">
        <f>SUM(E36:E43)</f>
        <v>71760</v>
      </c>
      <c r="F44" s="394">
        <f t="shared" ref="F44:M44" si="8">SUM(F36:F43)</f>
        <v>71760</v>
      </c>
      <c r="G44" s="394">
        <f t="shared" si="8"/>
        <v>71760</v>
      </c>
      <c r="H44" s="394">
        <f t="shared" si="8"/>
        <v>71760</v>
      </c>
      <c r="I44" s="394">
        <f t="shared" si="8"/>
        <v>71760</v>
      </c>
      <c r="J44" s="394">
        <f t="shared" si="8"/>
        <v>71760</v>
      </c>
      <c r="K44" s="394">
        <f t="shared" si="8"/>
        <v>71760</v>
      </c>
      <c r="L44" s="395">
        <f t="shared" si="8"/>
        <v>71760</v>
      </c>
      <c r="M44" s="396">
        <f t="shared" si="8"/>
        <v>71760</v>
      </c>
    </row>
  </sheetData>
  <mergeCells count="4">
    <mergeCell ref="D5:M5"/>
    <mergeCell ref="A18:C18"/>
    <mergeCell ref="D20:M20"/>
    <mergeCell ref="A32:C3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opLeftCell="A46" workbookViewId="0">
      <selection activeCell="D75" sqref="D75"/>
    </sheetView>
  </sheetViews>
  <sheetFormatPr defaultRowHeight="14.4" outlineLevelRow="2" x14ac:dyDescent="0.3"/>
  <cols>
    <col min="1" max="1" width="56.88671875" bestFit="1" customWidth="1"/>
    <col min="2" max="2" width="14.44140625" customWidth="1"/>
    <col min="3" max="3" width="12.109375" customWidth="1"/>
  </cols>
  <sheetData>
    <row r="1" spans="1:5" ht="21.6" thickBot="1" x14ac:dyDescent="0.45">
      <c r="A1" s="753" t="s">
        <v>189</v>
      </c>
      <c r="B1" s="753"/>
      <c r="C1" s="753"/>
      <c r="D1" s="754"/>
      <c r="E1" s="397" t="s">
        <v>110</v>
      </c>
    </row>
    <row r="2" spans="1:5" ht="27" collapsed="1" thickBot="1" x14ac:dyDescent="0.35">
      <c r="A2" s="184" t="s">
        <v>190</v>
      </c>
      <c r="B2" s="398" t="s">
        <v>191</v>
      </c>
      <c r="C2" s="398" t="s">
        <v>192</v>
      </c>
      <c r="D2" s="398" t="s">
        <v>96</v>
      </c>
      <c r="E2" s="399"/>
    </row>
    <row r="3" spans="1:5" ht="15" thickBot="1" x14ac:dyDescent="0.35">
      <c r="A3" s="755" t="s">
        <v>193</v>
      </c>
      <c r="B3" s="756"/>
      <c r="C3" s="756"/>
      <c r="D3" s="400"/>
      <c r="E3" s="401">
        <f>E4+E25</f>
        <v>0</v>
      </c>
    </row>
    <row r="4" spans="1:5" ht="15" outlineLevel="1" thickBot="1" x14ac:dyDescent="0.4">
      <c r="A4" s="399" t="s">
        <v>194</v>
      </c>
      <c r="B4" s="399"/>
      <c r="C4" s="399"/>
      <c r="D4" s="402"/>
      <c r="E4" s="403">
        <f>SUM(E5:E24)</f>
        <v>0</v>
      </c>
    </row>
    <row r="5" spans="1:5" ht="15" outlineLevel="2" thickBot="1" x14ac:dyDescent="0.35">
      <c r="A5" s="751" t="s">
        <v>195</v>
      </c>
      <c r="B5" s="752" t="s">
        <v>196</v>
      </c>
      <c r="C5" s="752">
        <v>635009</v>
      </c>
      <c r="D5" s="404" t="s">
        <v>100</v>
      </c>
      <c r="E5" s="405">
        <v>0</v>
      </c>
    </row>
    <row r="6" spans="1:5" ht="15" outlineLevel="2" thickBot="1" x14ac:dyDescent="0.35">
      <c r="A6" s="751"/>
      <c r="B6" s="752"/>
      <c r="C6" s="752"/>
      <c r="D6" s="406" t="s">
        <v>101</v>
      </c>
      <c r="E6" s="405">
        <v>0</v>
      </c>
    </row>
    <row r="7" spans="1:5" ht="15" outlineLevel="2" thickBot="1" x14ac:dyDescent="0.35">
      <c r="A7" s="751"/>
      <c r="B7" s="752"/>
      <c r="C7" s="752"/>
      <c r="D7" s="406" t="s">
        <v>102</v>
      </c>
      <c r="E7" s="405">
        <v>0</v>
      </c>
    </row>
    <row r="8" spans="1:5" ht="15" outlineLevel="2" thickBot="1" x14ac:dyDescent="0.35">
      <c r="A8" s="751"/>
      <c r="B8" s="752"/>
      <c r="C8" s="752"/>
      <c r="D8" s="406" t="s">
        <v>103</v>
      </c>
      <c r="E8" s="405">
        <v>0</v>
      </c>
    </row>
    <row r="9" spans="1:5" ht="15" outlineLevel="2" thickBot="1" x14ac:dyDescent="0.35">
      <c r="A9" s="751"/>
      <c r="B9" s="752"/>
      <c r="C9" s="752"/>
      <c r="D9" s="406" t="s">
        <v>104</v>
      </c>
      <c r="E9" s="405">
        <v>0</v>
      </c>
    </row>
    <row r="10" spans="1:5" ht="15" outlineLevel="2" thickBot="1" x14ac:dyDescent="0.35">
      <c r="A10" s="751"/>
      <c r="B10" s="752"/>
      <c r="C10" s="752"/>
      <c r="D10" s="406" t="s">
        <v>105</v>
      </c>
      <c r="E10" s="405">
        <v>0</v>
      </c>
    </row>
    <row r="11" spans="1:5" ht="15" outlineLevel="2" thickBot="1" x14ac:dyDescent="0.35">
      <c r="A11" s="751"/>
      <c r="B11" s="752"/>
      <c r="C11" s="752"/>
      <c r="D11" s="406" t="s">
        <v>106</v>
      </c>
      <c r="E11" s="405">
        <v>0</v>
      </c>
    </row>
    <row r="12" spans="1:5" ht="15" outlineLevel="2" thickBot="1" x14ac:dyDescent="0.35">
      <c r="A12" s="751"/>
      <c r="B12" s="752"/>
      <c r="C12" s="752"/>
      <c r="D12" s="406" t="s">
        <v>107</v>
      </c>
      <c r="E12" s="405">
        <v>0</v>
      </c>
    </row>
    <row r="13" spans="1:5" ht="15" outlineLevel="2" thickBot="1" x14ac:dyDescent="0.35">
      <c r="A13" s="751"/>
      <c r="B13" s="752"/>
      <c r="C13" s="752"/>
      <c r="D13" s="406" t="s">
        <v>108</v>
      </c>
      <c r="E13" s="405">
        <v>0</v>
      </c>
    </row>
    <row r="14" spans="1:5" ht="15" outlineLevel="2" thickBot="1" x14ac:dyDescent="0.35">
      <c r="A14" s="751"/>
      <c r="B14" s="752"/>
      <c r="C14" s="752"/>
      <c r="D14" s="408" t="s">
        <v>109</v>
      </c>
      <c r="E14" s="405">
        <v>0</v>
      </c>
    </row>
    <row r="15" spans="1:5" outlineLevel="2" x14ac:dyDescent="0.3">
      <c r="A15" s="751" t="s">
        <v>197</v>
      </c>
      <c r="B15" s="752" t="s">
        <v>198</v>
      </c>
      <c r="C15" s="752">
        <v>718006</v>
      </c>
      <c r="D15" s="404" t="s">
        <v>100</v>
      </c>
      <c r="E15" s="407">
        <v>0</v>
      </c>
    </row>
    <row r="16" spans="1:5" outlineLevel="2" x14ac:dyDescent="0.3">
      <c r="A16" s="751"/>
      <c r="B16" s="752"/>
      <c r="C16" s="752"/>
      <c r="D16" s="406" t="s">
        <v>101</v>
      </c>
      <c r="E16" s="407">
        <v>0</v>
      </c>
    </row>
    <row r="17" spans="1:5" outlineLevel="2" x14ac:dyDescent="0.3">
      <c r="A17" s="751"/>
      <c r="B17" s="752"/>
      <c r="C17" s="752"/>
      <c r="D17" s="406" t="s">
        <v>102</v>
      </c>
      <c r="E17" s="407">
        <v>0</v>
      </c>
    </row>
    <row r="18" spans="1:5" outlineLevel="2" x14ac:dyDescent="0.3">
      <c r="A18" s="751"/>
      <c r="B18" s="752"/>
      <c r="C18" s="752"/>
      <c r="D18" s="406" t="s">
        <v>103</v>
      </c>
      <c r="E18" s="407">
        <v>0</v>
      </c>
    </row>
    <row r="19" spans="1:5" outlineLevel="2" x14ac:dyDescent="0.3">
      <c r="A19" s="751"/>
      <c r="B19" s="752"/>
      <c r="C19" s="752"/>
      <c r="D19" s="406" t="s">
        <v>104</v>
      </c>
      <c r="E19" s="407">
        <v>0</v>
      </c>
    </row>
    <row r="20" spans="1:5" outlineLevel="2" x14ac:dyDescent="0.3">
      <c r="A20" s="751"/>
      <c r="B20" s="752"/>
      <c r="C20" s="752"/>
      <c r="D20" s="406" t="s">
        <v>105</v>
      </c>
      <c r="E20" s="407">
        <v>0</v>
      </c>
    </row>
    <row r="21" spans="1:5" outlineLevel="2" x14ac:dyDescent="0.3">
      <c r="A21" s="751"/>
      <c r="B21" s="752"/>
      <c r="C21" s="752"/>
      <c r="D21" s="406" t="s">
        <v>106</v>
      </c>
      <c r="E21" s="407">
        <v>0</v>
      </c>
    </row>
    <row r="22" spans="1:5" outlineLevel="2" x14ac:dyDescent="0.3">
      <c r="A22" s="751"/>
      <c r="B22" s="752"/>
      <c r="C22" s="752"/>
      <c r="D22" s="406" t="s">
        <v>107</v>
      </c>
      <c r="E22" s="407">
        <v>0</v>
      </c>
    </row>
    <row r="23" spans="1:5" outlineLevel="2" x14ac:dyDescent="0.3">
      <c r="A23" s="751"/>
      <c r="B23" s="752"/>
      <c r="C23" s="752"/>
      <c r="D23" s="406" t="s">
        <v>108</v>
      </c>
      <c r="E23" s="407">
        <v>0</v>
      </c>
    </row>
    <row r="24" spans="1:5" ht="15" outlineLevel="2" thickBot="1" x14ac:dyDescent="0.35">
      <c r="A24" s="751"/>
      <c r="B24" s="752"/>
      <c r="C24" s="752"/>
      <c r="D24" s="408" t="s">
        <v>109</v>
      </c>
      <c r="E24" s="409">
        <v>0</v>
      </c>
    </row>
    <row r="25" spans="1:5" ht="15" outlineLevel="1" thickBot="1" x14ac:dyDescent="0.35">
      <c r="A25" s="399" t="s">
        <v>72</v>
      </c>
      <c r="B25" s="399"/>
      <c r="C25" s="399"/>
      <c r="D25" s="402"/>
      <c r="E25" s="410">
        <f>SUM(E26:E75)</f>
        <v>0</v>
      </c>
    </row>
    <row r="26" spans="1:5" ht="15" outlineLevel="2" thickBot="1" x14ac:dyDescent="0.35">
      <c r="A26" s="751" t="s">
        <v>199</v>
      </c>
      <c r="B26" s="752" t="s">
        <v>196</v>
      </c>
      <c r="C26" s="752">
        <v>635009</v>
      </c>
      <c r="D26" s="404" t="s">
        <v>100</v>
      </c>
      <c r="E26" s="411">
        <v>0</v>
      </c>
    </row>
    <row r="27" spans="1:5" ht="15" outlineLevel="2" thickBot="1" x14ac:dyDescent="0.35">
      <c r="A27" s="751"/>
      <c r="B27" s="752"/>
      <c r="C27" s="752"/>
      <c r="D27" s="406" t="s">
        <v>101</v>
      </c>
      <c r="E27" s="411">
        <v>0</v>
      </c>
    </row>
    <row r="28" spans="1:5" ht="15" outlineLevel="2" thickBot="1" x14ac:dyDescent="0.35">
      <c r="A28" s="751"/>
      <c r="B28" s="752"/>
      <c r="C28" s="752"/>
      <c r="D28" s="406" t="s">
        <v>102</v>
      </c>
      <c r="E28" s="411">
        <v>0</v>
      </c>
    </row>
    <row r="29" spans="1:5" ht="15" outlineLevel="2" thickBot="1" x14ac:dyDescent="0.35">
      <c r="A29" s="751"/>
      <c r="B29" s="752"/>
      <c r="C29" s="752"/>
      <c r="D29" s="406" t="s">
        <v>103</v>
      </c>
      <c r="E29" s="411">
        <v>0</v>
      </c>
    </row>
    <row r="30" spans="1:5" ht="15" outlineLevel="2" thickBot="1" x14ac:dyDescent="0.35">
      <c r="A30" s="751"/>
      <c r="B30" s="752"/>
      <c r="C30" s="752"/>
      <c r="D30" s="406" t="s">
        <v>104</v>
      </c>
      <c r="E30" s="411">
        <v>0</v>
      </c>
    </row>
    <row r="31" spans="1:5" ht="15" outlineLevel="2" thickBot="1" x14ac:dyDescent="0.35">
      <c r="A31" s="751"/>
      <c r="B31" s="752"/>
      <c r="C31" s="752"/>
      <c r="D31" s="406" t="s">
        <v>105</v>
      </c>
      <c r="E31" s="411">
        <v>0</v>
      </c>
    </row>
    <row r="32" spans="1:5" ht="15" outlineLevel="2" thickBot="1" x14ac:dyDescent="0.35">
      <c r="A32" s="751"/>
      <c r="B32" s="752"/>
      <c r="C32" s="752"/>
      <c r="D32" s="406" t="s">
        <v>106</v>
      </c>
      <c r="E32" s="411">
        <v>0</v>
      </c>
    </row>
    <row r="33" spans="1:5" ht="15" outlineLevel="2" thickBot="1" x14ac:dyDescent="0.35">
      <c r="A33" s="751"/>
      <c r="B33" s="752"/>
      <c r="C33" s="752"/>
      <c r="D33" s="406" t="s">
        <v>107</v>
      </c>
      <c r="E33" s="411">
        <v>0</v>
      </c>
    </row>
    <row r="34" spans="1:5" ht="15" outlineLevel="2" thickBot="1" x14ac:dyDescent="0.35">
      <c r="A34" s="751"/>
      <c r="B34" s="752"/>
      <c r="C34" s="752"/>
      <c r="D34" s="406" t="s">
        <v>108</v>
      </c>
      <c r="E34" s="411">
        <v>0</v>
      </c>
    </row>
    <row r="35" spans="1:5" ht="15" outlineLevel="2" thickBot="1" x14ac:dyDescent="0.35">
      <c r="A35" s="751"/>
      <c r="B35" s="752"/>
      <c r="C35" s="752"/>
      <c r="D35" s="408" t="s">
        <v>109</v>
      </c>
      <c r="E35" s="411">
        <v>0</v>
      </c>
    </row>
    <row r="36" spans="1:5" outlineLevel="2" x14ac:dyDescent="0.3">
      <c r="A36" s="751" t="s">
        <v>200</v>
      </c>
      <c r="B36" s="752" t="s">
        <v>201</v>
      </c>
      <c r="C36" s="752">
        <v>637005</v>
      </c>
      <c r="D36" s="404" t="s">
        <v>100</v>
      </c>
      <c r="E36" s="412">
        <v>0</v>
      </c>
    </row>
    <row r="37" spans="1:5" outlineLevel="2" x14ac:dyDescent="0.3">
      <c r="A37" s="751"/>
      <c r="B37" s="752"/>
      <c r="C37" s="752"/>
      <c r="D37" s="406" t="s">
        <v>101</v>
      </c>
      <c r="E37" s="412">
        <v>0</v>
      </c>
    </row>
    <row r="38" spans="1:5" outlineLevel="2" x14ac:dyDescent="0.3">
      <c r="A38" s="751"/>
      <c r="B38" s="752"/>
      <c r="C38" s="752"/>
      <c r="D38" s="406" t="s">
        <v>102</v>
      </c>
      <c r="E38" s="412">
        <v>0</v>
      </c>
    </row>
    <row r="39" spans="1:5" outlineLevel="2" x14ac:dyDescent="0.3">
      <c r="A39" s="751"/>
      <c r="B39" s="752"/>
      <c r="C39" s="752"/>
      <c r="D39" s="406" t="s">
        <v>103</v>
      </c>
      <c r="E39" s="412">
        <v>0</v>
      </c>
    </row>
    <row r="40" spans="1:5" outlineLevel="2" x14ac:dyDescent="0.3">
      <c r="A40" s="751"/>
      <c r="B40" s="752"/>
      <c r="C40" s="752"/>
      <c r="D40" s="406" t="s">
        <v>104</v>
      </c>
      <c r="E40" s="412">
        <v>0</v>
      </c>
    </row>
    <row r="41" spans="1:5" outlineLevel="2" x14ac:dyDescent="0.3">
      <c r="A41" s="751"/>
      <c r="B41" s="752"/>
      <c r="C41" s="752"/>
      <c r="D41" s="406" t="s">
        <v>105</v>
      </c>
      <c r="E41" s="412">
        <v>0</v>
      </c>
    </row>
    <row r="42" spans="1:5" outlineLevel="2" x14ac:dyDescent="0.3">
      <c r="A42" s="751"/>
      <c r="B42" s="752"/>
      <c r="C42" s="752"/>
      <c r="D42" s="406" t="s">
        <v>106</v>
      </c>
      <c r="E42" s="412">
        <v>0</v>
      </c>
    </row>
    <row r="43" spans="1:5" outlineLevel="2" x14ac:dyDescent="0.3">
      <c r="A43" s="751"/>
      <c r="B43" s="752"/>
      <c r="C43" s="752"/>
      <c r="D43" s="406" t="s">
        <v>107</v>
      </c>
      <c r="E43" s="412">
        <v>0</v>
      </c>
    </row>
    <row r="44" spans="1:5" outlineLevel="2" x14ac:dyDescent="0.3">
      <c r="A44" s="751"/>
      <c r="B44" s="752"/>
      <c r="C44" s="752"/>
      <c r="D44" s="406" t="s">
        <v>108</v>
      </c>
      <c r="E44" s="412">
        <v>0</v>
      </c>
    </row>
    <row r="45" spans="1:5" ht="15" outlineLevel="2" thickBot="1" x14ac:dyDescent="0.35">
      <c r="A45" s="751"/>
      <c r="B45" s="752"/>
      <c r="C45" s="752"/>
      <c r="D45" s="408" t="s">
        <v>109</v>
      </c>
      <c r="E45" s="413">
        <v>0</v>
      </c>
    </row>
    <row r="46" spans="1:5" outlineLevel="2" x14ac:dyDescent="0.3">
      <c r="A46" s="751" t="s">
        <v>202</v>
      </c>
      <c r="B46" s="752" t="s">
        <v>198</v>
      </c>
      <c r="C46" s="752">
        <v>718006</v>
      </c>
      <c r="D46" s="404" t="s">
        <v>100</v>
      </c>
      <c r="E46" s="412">
        <v>0</v>
      </c>
    </row>
    <row r="47" spans="1:5" outlineLevel="2" x14ac:dyDescent="0.3">
      <c r="A47" s="751"/>
      <c r="B47" s="752"/>
      <c r="C47" s="752"/>
      <c r="D47" s="406" t="s">
        <v>101</v>
      </c>
      <c r="E47" s="412">
        <v>0</v>
      </c>
    </row>
    <row r="48" spans="1:5" outlineLevel="2" x14ac:dyDescent="0.3">
      <c r="A48" s="751"/>
      <c r="B48" s="752"/>
      <c r="C48" s="752"/>
      <c r="D48" s="406" t="s">
        <v>102</v>
      </c>
      <c r="E48" s="412">
        <v>0</v>
      </c>
    </row>
    <row r="49" spans="1:5" outlineLevel="2" x14ac:dyDescent="0.3">
      <c r="A49" s="751"/>
      <c r="B49" s="752"/>
      <c r="C49" s="752"/>
      <c r="D49" s="406" t="s">
        <v>103</v>
      </c>
      <c r="E49" s="412">
        <v>0</v>
      </c>
    </row>
    <row r="50" spans="1:5" outlineLevel="2" x14ac:dyDescent="0.3">
      <c r="A50" s="751"/>
      <c r="B50" s="752"/>
      <c r="C50" s="752"/>
      <c r="D50" s="406" t="s">
        <v>104</v>
      </c>
      <c r="E50" s="412">
        <v>0</v>
      </c>
    </row>
    <row r="51" spans="1:5" outlineLevel="2" x14ac:dyDescent="0.3">
      <c r="A51" s="751"/>
      <c r="B51" s="752"/>
      <c r="C51" s="752"/>
      <c r="D51" s="406" t="s">
        <v>105</v>
      </c>
      <c r="E51" s="412">
        <v>0</v>
      </c>
    </row>
    <row r="52" spans="1:5" outlineLevel="2" x14ac:dyDescent="0.3">
      <c r="A52" s="751"/>
      <c r="B52" s="752"/>
      <c r="C52" s="752"/>
      <c r="D52" s="406" t="s">
        <v>106</v>
      </c>
      <c r="E52" s="412">
        <v>0</v>
      </c>
    </row>
    <row r="53" spans="1:5" outlineLevel="2" x14ac:dyDescent="0.3">
      <c r="A53" s="751"/>
      <c r="B53" s="752"/>
      <c r="C53" s="752"/>
      <c r="D53" s="406" t="s">
        <v>107</v>
      </c>
      <c r="E53" s="412">
        <v>0</v>
      </c>
    </row>
    <row r="54" spans="1:5" outlineLevel="2" x14ac:dyDescent="0.3">
      <c r="A54" s="751"/>
      <c r="B54" s="752"/>
      <c r="C54" s="752"/>
      <c r="D54" s="406" t="s">
        <v>108</v>
      </c>
      <c r="E54" s="412">
        <v>0</v>
      </c>
    </row>
    <row r="55" spans="1:5" ht="15" outlineLevel="2" thickBot="1" x14ac:dyDescent="0.35">
      <c r="A55" s="751"/>
      <c r="B55" s="752"/>
      <c r="C55" s="752"/>
      <c r="D55" s="408" t="s">
        <v>109</v>
      </c>
      <c r="E55" s="413">
        <v>0</v>
      </c>
    </row>
    <row r="56" spans="1:5" outlineLevel="2" x14ac:dyDescent="0.3">
      <c r="A56" s="751" t="s">
        <v>203</v>
      </c>
      <c r="B56" s="752" t="s">
        <v>204</v>
      </c>
      <c r="C56" s="752"/>
      <c r="D56" s="404" t="s">
        <v>100</v>
      </c>
      <c r="E56" s="412">
        <v>0</v>
      </c>
    </row>
    <row r="57" spans="1:5" outlineLevel="2" x14ac:dyDescent="0.3">
      <c r="A57" s="751"/>
      <c r="B57" s="752"/>
      <c r="C57" s="752"/>
      <c r="D57" s="406" t="s">
        <v>101</v>
      </c>
      <c r="E57" s="412">
        <v>0</v>
      </c>
    </row>
    <row r="58" spans="1:5" outlineLevel="2" x14ac:dyDescent="0.3">
      <c r="A58" s="751"/>
      <c r="B58" s="752"/>
      <c r="C58" s="752"/>
      <c r="D58" s="406" t="s">
        <v>102</v>
      </c>
      <c r="E58" s="412">
        <v>0</v>
      </c>
    </row>
    <row r="59" spans="1:5" outlineLevel="2" x14ac:dyDescent="0.3">
      <c r="A59" s="751"/>
      <c r="B59" s="752"/>
      <c r="C59" s="752"/>
      <c r="D59" s="406" t="s">
        <v>103</v>
      </c>
      <c r="E59" s="412">
        <v>0</v>
      </c>
    </row>
    <row r="60" spans="1:5" outlineLevel="2" x14ac:dyDescent="0.3">
      <c r="A60" s="751"/>
      <c r="B60" s="752"/>
      <c r="C60" s="752"/>
      <c r="D60" s="406" t="s">
        <v>104</v>
      </c>
      <c r="E60" s="412">
        <v>0</v>
      </c>
    </row>
    <row r="61" spans="1:5" outlineLevel="2" x14ac:dyDescent="0.3">
      <c r="A61" s="751"/>
      <c r="B61" s="752"/>
      <c r="C61" s="752"/>
      <c r="D61" s="406" t="s">
        <v>105</v>
      </c>
      <c r="E61" s="412">
        <v>0</v>
      </c>
    </row>
    <row r="62" spans="1:5" outlineLevel="2" x14ac:dyDescent="0.3">
      <c r="A62" s="751"/>
      <c r="B62" s="752"/>
      <c r="C62" s="752"/>
      <c r="D62" s="406" t="s">
        <v>106</v>
      </c>
      <c r="E62" s="412">
        <v>0</v>
      </c>
    </row>
    <row r="63" spans="1:5" outlineLevel="2" x14ac:dyDescent="0.3">
      <c r="A63" s="751"/>
      <c r="B63" s="752"/>
      <c r="C63" s="752"/>
      <c r="D63" s="406" t="s">
        <v>107</v>
      </c>
      <c r="E63" s="412">
        <v>0</v>
      </c>
    </row>
    <row r="64" spans="1:5" outlineLevel="2" x14ac:dyDescent="0.3">
      <c r="A64" s="751"/>
      <c r="B64" s="752"/>
      <c r="C64" s="752"/>
      <c r="D64" s="406" t="s">
        <v>108</v>
      </c>
      <c r="E64" s="412">
        <v>0</v>
      </c>
    </row>
    <row r="65" spans="1:5" ht="15" outlineLevel="2" thickBot="1" x14ac:dyDescent="0.35">
      <c r="A65" s="751"/>
      <c r="B65" s="752"/>
      <c r="C65" s="752"/>
      <c r="D65" s="408" t="s">
        <v>109</v>
      </c>
      <c r="E65" s="413">
        <v>0</v>
      </c>
    </row>
    <row r="66" spans="1:5" outlineLevel="2" x14ac:dyDescent="0.3">
      <c r="A66" s="751" t="s">
        <v>205</v>
      </c>
      <c r="B66" s="752" t="s">
        <v>201</v>
      </c>
      <c r="C66" s="752">
        <v>637001</v>
      </c>
      <c r="D66" s="404" t="s">
        <v>100</v>
      </c>
      <c r="E66" s="412">
        <v>0</v>
      </c>
    </row>
    <row r="67" spans="1:5" outlineLevel="2" x14ac:dyDescent="0.3">
      <c r="A67" s="751"/>
      <c r="B67" s="752"/>
      <c r="C67" s="752"/>
      <c r="D67" s="406" t="s">
        <v>101</v>
      </c>
      <c r="E67" s="412">
        <v>0</v>
      </c>
    </row>
    <row r="68" spans="1:5" outlineLevel="2" x14ac:dyDescent="0.3">
      <c r="A68" s="751"/>
      <c r="B68" s="752"/>
      <c r="C68" s="752"/>
      <c r="D68" s="406" t="s">
        <v>102</v>
      </c>
      <c r="E68" s="412">
        <v>0</v>
      </c>
    </row>
    <row r="69" spans="1:5" outlineLevel="2" x14ac:dyDescent="0.3">
      <c r="A69" s="751"/>
      <c r="B69" s="752"/>
      <c r="C69" s="752"/>
      <c r="D69" s="406" t="s">
        <v>103</v>
      </c>
      <c r="E69" s="412">
        <v>0</v>
      </c>
    </row>
    <row r="70" spans="1:5" outlineLevel="2" x14ac:dyDescent="0.3">
      <c r="A70" s="751"/>
      <c r="B70" s="752"/>
      <c r="C70" s="752"/>
      <c r="D70" s="406" t="s">
        <v>104</v>
      </c>
      <c r="E70" s="412">
        <v>0</v>
      </c>
    </row>
    <row r="71" spans="1:5" outlineLevel="2" x14ac:dyDescent="0.3">
      <c r="A71" s="751"/>
      <c r="B71" s="752"/>
      <c r="C71" s="752"/>
      <c r="D71" s="406" t="s">
        <v>105</v>
      </c>
      <c r="E71" s="412">
        <v>0</v>
      </c>
    </row>
    <row r="72" spans="1:5" outlineLevel="2" x14ac:dyDescent="0.3">
      <c r="A72" s="751"/>
      <c r="B72" s="752"/>
      <c r="C72" s="752"/>
      <c r="D72" s="406" t="s">
        <v>106</v>
      </c>
      <c r="E72" s="412">
        <v>0</v>
      </c>
    </row>
    <row r="73" spans="1:5" outlineLevel="2" x14ac:dyDescent="0.3">
      <c r="A73" s="751"/>
      <c r="B73" s="752"/>
      <c r="C73" s="752"/>
      <c r="D73" s="406" t="s">
        <v>107</v>
      </c>
      <c r="E73" s="412">
        <v>0</v>
      </c>
    </row>
    <row r="74" spans="1:5" outlineLevel="2" x14ac:dyDescent="0.3">
      <c r="A74" s="751"/>
      <c r="B74" s="752"/>
      <c r="C74" s="752"/>
      <c r="D74" s="406" t="s">
        <v>108</v>
      </c>
      <c r="E74" s="412">
        <v>0</v>
      </c>
    </row>
    <row r="75" spans="1:5" ht="15" outlineLevel="2" thickBot="1" x14ac:dyDescent="0.35">
      <c r="A75" s="751"/>
      <c r="B75" s="752"/>
      <c r="C75" s="752"/>
      <c r="D75" s="408" t="s">
        <v>109</v>
      </c>
      <c r="E75" s="413">
        <v>0</v>
      </c>
    </row>
  </sheetData>
  <mergeCells count="23">
    <mergeCell ref="A15:A24"/>
    <mergeCell ref="B15:B24"/>
    <mergeCell ref="C15:C24"/>
    <mergeCell ref="A1:D1"/>
    <mergeCell ref="A3:C3"/>
    <mergeCell ref="A5:A14"/>
    <mergeCell ref="B5:B14"/>
    <mergeCell ref="C5:C14"/>
    <mergeCell ref="A26:A35"/>
    <mergeCell ref="B26:B35"/>
    <mergeCell ref="C26:C35"/>
    <mergeCell ref="A36:A45"/>
    <mergeCell ref="B36:B45"/>
    <mergeCell ref="C36:C45"/>
    <mergeCell ref="A66:A75"/>
    <mergeCell ref="B66:B75"/>
    <mergeCell ref="C66:C75"/>
    <mergeCell ref="A46:A55"/>
    <mergeCell ref="B46:B55"/>
    <mergeCell ref="C46:C55"/>
    <mergeCell ref="A56:A65"/>
    <mergeCell ref="B56:B65"/>
    <mergeCell ref="C56:C6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selection activeCell="B60" sqref="B60"/>
    </sheetView>
  </sheetViews>
  <sheetFormatPr defaultRowHeight="14.4" outlineLevelRow="1" x14ac:dyDescent="0.3"/>
  <cols>
    <col min="1" max="1" width="50.21875" bestFit="1" customWidth="1"/>
    <col min="2" max="2" width="22.109375" bestFit="1" customWidth="1"/>
  </cols>
  <sheetData>
    <row r="1" spans="1:5" ht="25.2" customHeight="1" thickBot="1" x14ac:dyDescent="0.45">
      <c r="A1" s="753" t="s">
        <v>206</v>
      </c>
      <c r="B1" s="753"/>
      <c r="C1" s="753"/>
      <c r="D1" s="754"/>
      <c r="E1" s="397" t="s">
        <v>110</v>
      </c>
    </row>
    <row r="2" spans="1:5" ht="53.4" thickBot="1" x14ac:dyDescent="0.35">
      <c r="A2" s="184" t="s">
        <v>190</v>
      </c>
      <c r="B2" s="398" t="s">
        <v>191</v>
      </c>
      <c r="C2" s="398" t="s">
        <v>192</v>
      </c>
      <c r="D2" s="398" t="s">
        <v>96</v>
      </c>
      <c r="E2" s="399"/>
    </row>
    <row r="3" spans="1:5" ht="15" thickBot="1" x14ac:dyDescent="0.35">
      <c r="A3" s="757" t="s">
        <v>207</v>
      </c>
      <c r="B3" s="757"/>
      <c r="C3" s="757"/>
      <c r="D3" s="414"/>
      <c r="E3" s="401">
        <f>SUM(E4:E53)</f>
        <v>0</v>
      </c>
    </row>
    <row r="4" spans="1:5" outlineLevel="1" x14ac:dyDescent="0.3">
      <c r="A4" s="751" t="s">
        <v>208</v>
      </c>
      <c r="B4" s="752" t="s">
        <v>196</v>
      </c>
      <c r="C4" s="752">
        <v>635002</v>
      </c>
      <c r="D4" s="404" t="s">
        <v>100</v>
      </c>
      <c r="E4" s="411">
        <v>0</v>
      </c>
    </row>
    <row r="5" spans="1:5" outlineLevel="1" x14ac:dyDescent="0.3">
      <c r="A5" s="751"/>
      <c r="B5" s="752"/>
      <c r="C5" s="752"/>
      <c r="D5" s="406" t="s">
        <v>101</v>
      </c>
      <c r="E5" s="412">
        <v>0</v>
      </c>
    </row>
    <row r="6" spans="1:5" outlineLevel="1" x14ac:dyDescent="0.3">
      <c r="A6" s="751"/>
      <c r="B6" s="752"/>
      <c r="C6" s="752"/>
      <c r="D6" s="406" t="s">
        <v>102</v>
      </c>
      <c r="E6" s="412">
        <v>0</v>
      </c>
    </row>
    <row r="7" spans="1:5" outlineLevel="1" x14ac:dyDescent="0.3">
      <c r="A7" s="751"/>
      <c r="B7" s="752"/>
      <c r="C7" s="752"/>
      <c r="D7" s="406" t="s">
        <v>103</v>
      </c>
      <c r="E7" s="412">
        <v>0</v>
      </c>
    </row>
    <row r="8" spans="1:5" outlineLevel="1" x14ac:dyDescent="0.3">
      <c r="A8" s="751"/>
      <c r="B8" s="752"/>
      <c r="C8" s="752"/>
      <c r="D8" s="406" t="s">
        <v>104</v>
      </c>
      <c r="E8" s="412">
        <v>0</v>
      </c>
    </row>
    <row r="9" spans="1:5" outlineLevel="1" x14ac:dyDescent="0.3">
      <c r="A9" s="751"/>
      <c r="B9" s="752"/>
      <c r="C9" s="752"/>
      <c r="D9" s="406" t="s">
        <v>105</v>
      </c>
      <c r="E9" s="412">
        <v>0</v>
      </c>
    </row>
    <row r="10" spans="1:5" outlineLevel="1" x14ac:dyDescent="0.3">
      <c r="A10" s="751"/>
      <c r="B10" s="752"/>
      <c r="C10" s="752"/>
      <c r="D10" s="406" t="s">
        <v>106</v>
      </c>
      <c r="E10" s="412">
        <v>0</v>
      </c>
    </row>
    <row r="11" spans="1:5" outlineLevel="1" x14ac:dyDescent="0.3">
      <c r="A11" s="751"/>
      <c r="B11" s="752"/>
      <c r="C11" s="752"/>
      <c r="D11" s="406" t="s">
        <v>107</v>
      </c>
      <c r="E11" s="412">
        <v>0</v>
      </c>
    </row>
    <row r="12" spans="1:5" outlineLevel="1" x14ac:dyDescent="0.3">
      <c r="A12" s="751"/>
      <c r="B12" s="752"/>
      <c r="C12" s="752"/>
      <c r="D12" s="406" t="s">
        <v>108</v>
      </c>
      <c r="E12" s="412">
        <v>0</v>
      </c>
    </row>
    <row r="13" spans="1:5" ht="15" outlineLevel="1" thickBot="1" x14ac:dyDescent="0.35">
      <c r="A13" s="751"/>
      <c r="B13" s="752"/>
      <c r="C13" s="752"/>
      <c r="D13" s="408" t="s">
        <v>109</v>
      </c>
      <c r="E13" s="413">
        <v>0</v>
      </c>
    </row>
    <row r="14" spans="1:5" outlineLevel="1" x14ac:dyDescent="0.3">
      <c r="A14" s="751" t="s">
        <v>209</v>
      </c>
      <c r="B14" s="751" t="s">
        <v>210</v>
      </c>
      <c r="C14" s="752">
        <v>718002</v>
      </c>
      <c r="D14" s="404" t="s">
        <v>100</v>
      </c>
      <c r="E14" s="412">
        <v>0</v>
      </c>
    </row>
    <row r="15" spans="1:5" outlineLevel="1" x14ac:dyDescent="0.3">
      <c r="A15" s="751"/>
      <c r="B15" s="752"/>
      <c r="C15" s="752"/>
      <c r="D15" s="406" t="s">
        <v>101</v>
      </c>
      <c r="E15" s="412">
        <v>0</v>
      </c>
    </row>
    <row r="16" spans="1:5" outlineLevel="1" x14ac:dyDescent="0.3">
      <c r="A16" s="751"/>
      <c r="B16" s="752"/>
      <c r="C16" s="752"/>
      <c r="D16" s="406" t="s">
        <v>102</v>
      </c>
      <c r="E16" s="412">
        <v>0</v>
      </c>
    </row>
    <row r="17" spans="1:5" outlineLevel="1" x14ac:dyDescent="0.3">
      <c r="A17" s="751"/>
      <c r="B17" s="752"/>
      <c r="C17" s="752"/>
      <c r="D17" s="406" t="s">
        <v>103</v>
      </c>
      <c r="E17" s="412">
        <v>0</v>
      </c>
    </row>
    <row r="18" spans="1:5" outlineLevel="1" x14ac:dyDescent="0.3">
      <c r="A18" s="751"/>
      <c r="B18" s="752"/>
      <c r="C18" s="752"/>
      <c r="D18" s="406" t="s">
        <v>104</v>
      </c>
      <c r="E18" s="412">
        <v>0</v>
      </c>
    </row>
    <row r="19" spans="1:5" outlineLevel="1" x14ac:dyDescent="0.3">
      <c r="A19" s="751"/>
      <c r="B19" s="752"/>
      <c r="C19" s="752"/>
      <c r="D19" s="406" t="s">
        <v>105</v>
      </c>
      <c r="E19" s="412">
        <v>0</v>
      </c>
    </row>
    <row r="20" spans="1:5" outlineLevel="1" x14ac:dyDescent="0.3">
      <c r="A20" s="751"/>
      <c r="B20" s="752"/>
      <c r="C20" s="752"/>
      <c r="D20" s="406" t="s">
        <v>106</v>
      </c>
      <c r="E20" s="412">
        <v>0</v>
      </c>
    </row>
    <row r="21" spans="1:5" outlineLevel="1" x14ac:dyDescent="0.3">
      <c r="A21" s="751"/>
      <c r="B21" s="752"/>
      <c r="C21" s="752"/>
      <c r="D21" s="406" t="s">
        <v>107</v>
      </c>
      <c r="E21" s="412">
        <v>0</v>
      </c>
    </row>
    <row r="22" spans="1:5" outlineLevel="1" x14ac:dyDescent="0.3">
      <c r="A22" s="751"/>
      <c r="B22" s="752"/>
      <c r="C22" s="752"/>
      <c r="D22" s="406" t="s">
        <v>108</v>
      </c>
      <c r="E22" s="412">
        <v>0</v>
      </c>
    </row>
    <row r="23" spans="1:5" ht="15" outlineLevel="1" thickBot="1" x14ac:dyDescent="0.35">
      <c r="A23" s="751"/>
      <c r="B23" s="752"/>
      <c r="C23" s="752"/>
      <c r="D23" s="408" t="s">
        <v>109</v>
      </c>
      <c r="E23" s="413">
        <v>0</v>
      </c>
    </row>
    <row r="24" spans="1:5" outlineLevel="1" x14ac:dyDescent="0.3">
      <c r="A24" s="751" t="s">
        <v>211</v>
      </c>
      <c r="B24" s="752"/>
      <c r="C24" s="752"/>
      <c r="D24" s="404" t="s">
        <v>100</v>
      </c>
      <c r="E24" s="412">
        <v>0</v>
      </c>
    </row>
    <row r="25" spans="1:5" outlineLevel="1" x14ac:dyDescent="0.3">
      <c r="A25" s="751"/>
      <c r="B25" s="752"/>
      <c r="C25" s="752"/>
      <c r="D25" s="406" t="s">
        <v>101</v>
      </c>
      <c r="E25" s="412">
        <v>0</v>
      </c>
    </row>
    <row r="26" spans="1:5" outlineLevel="1" x14ac:dyDescent="0.3">
      <c r="A26" s="751"/>
      <c r="B26" s="752"/>
      <c r="C26" s="752"/>
      <c r="D26" s="406" t="s">
        <v>102</v>
      </c>
      <c r="E26" s="412">
        <v>0</v>
      </c>
    </row>
    <row r="27" spans="1:5" outlineLevel="1" x14ac:dyDescent="0.3">
      <c r="A27" s="751"/>
      <c r="B27" s="752"/>
      <c r="C27" s="752"/>
      <c r="D27" s="406" t="s">
        <v>103</v>
      </c>
      <c r="E27" s="412">
        <v>0</v>
      </c>
    </row>
    <row r="28" spans="1:5" outlineLevel="1" x14ac:dyDescent="0.3">
      <c r="A28" s="751"/>
      <c r="B28" s="752"/>
      <c r="C28" s="752"/>
      <c r="D28" s="406" t="s">
        <v>104</v>
      </c>
      <c r="E28" s="412">
        <v>0</v>
      </c>
    </row>
    <row r="29" spans="1:5" outlineLevel="1" x14ac:dyDescent="0.3">
      <c r="A29" s="751"/>
      <c r="B29" s="752"/>
      <c r="C29" s="752"/>
      <c r="D29" s="406" t="s">
        <v>105</v>
      </c>
      <c r="E29" s="412">
        <v>0</v>
      </c>
    </row>
    <row r="30" spans="1:5" outlineLevel="1" x14ac:dyDescent="0.3">
      <c r="A30" s="751"/>
      <c r="B30" s="752"/>
      <c r="C30" s="752"/>
      <c r="D30" s="406" t="s">
        <v>106</v>
      </c>
      <c r="E30" s="412">
        <v>0</v>
      </c>
    </row>
    <row r="31" spans="1:5" outlineLevel="1" x14ac:dyDescent="0.3">
      <c r="A31" s="751"/>
      <c r="B31" s="752"/>
      <c r="C31" s="752"/>
      <c r="D31" s="406" t="s">
        <v>107</v>
      </c>
      <c r="E31" s="412">
        <v>0</v>
      </c>
    </row>
    <row r="32" spans="1:5" outlineLevel="1" x14ac:dyDescent="0.3">
      <c r="A32" s="751"/>
      <c r="B32" s="752"/>
      <c r="C32" s="752"/>
      <c r="D32" s="406" t="s">
        <v>108</v>
      </c>
      <c r="E32" s="412">
        <v>0</v>
      </c>
    </row>
    <row r="33" spans="1:5" ht="15" outlineLevel="1" thickBot="1" x14ac:dyDescent="0.35">
      <c r="A33" s="751"/>
      <c r="B33" s="752"/>
      <c r="C33" s="752"/>
      <c r="D33" s="408" t="s">
        <v>109</v>
      </c>
      <c r="E33" s="413">
        <v>0</v>
      </c>
    </row>
    <row r="34" spans="1:5" outlineLevel="1" x14ac:dyDescent="0.3">
      <c r="A34" s="751" t="s">
        <v>212</v>
      </c>
      <c r="B34" s="752"/>
      <c r="C34" s="752"/>
      <c r="D34" s="404" t="s">
        <v>100</v>
      </c>
      <c r="E34" s="412">
        <v>0</v>
      </c>
    </row>
    <row r="35" spans="1:5" outlineLevel="1" x14ac:dyDescent="0.3">
      <c r="A35" s="751"/>
      <c r="B35" s="752"/>
      <c r="C35" s="752"/>
      <c r="D35" s="406" t="s">
        <v>101</v>
      </c>
      <c r="E35" s="412">
        <v>0</v>
      </c>
    </row>
    <row r="36" spans="1:5" outlineLevel="1" x14ac:dyDescent="0.3">
      <c r="A36" s="751"/>
      <c r="B36" s="752"/>
      <c r="C36" s="752"/>
      <c r="D36" s="406" t="s">
        <v>102</v>
      </c>
      <c r="E36" s="412">
        <v>0</v>
      </c>
    </row>
    <row r="37" spans="1:5" outlineLevel="1" x14ac:dyDescent="0.3">
      <c r="A37" s="751"/>
      <c r="B37" s="752"/>
      <c r="C37" s="752"/>
      <c r="D37" s="406" t="s">
        <v>103</v>
      </c>
      <c r="E37" s="412">
        <v>0</v>
      </c>
    </row>
    <row r="38" spans="1:5" outlineLevel="1" x14ac:dyDescent="0.3">
      <c r="A38" s="751"/>
      <c r="B38" s="752"/>
      <c r="C38" s="752"/>
      <c r="D38" s="406" t="s">
        <v>104</v>
      </c>
      <c r="E38" s="412">
        <v>0</v>
      </c>
    </row>
    <row r="39" spans="1:5" outlineLevel="1" x14ac:dyDescent="0.3">
      <c r="A39" s="751"/>
      <c r="B39" s="752"/>
      <c r="C39" s="752"/>
      <c r="D39" s="406" t="s">
        <v>105</v>
      </c>
      <c r="E39" s="412">
        <v>0</v>
      </c>
    </row>
    <row r="40" spans="1:5" outlineLevel="1" x14ac:dyDescent="0.3">
      <c r="A40" s="751"/>
      <c r="B40" s="752"/>
      <c r="C40" s="752"/>
      <c r="D40" s="406" t="s">
        <v>106</v>
      </c>
      <c r="E40" s="412">
        <v>0</v>
      </c>
    </row>
    <row r="41" spans="1:5" outlineLevel="1" x14ac:dyDescent="0.3">
      <c r="A41" s="751"/>
      <c r="B41" s="752"/>
      <c r="C41" s="752"/>
      <c r="D41" s="406" t="s">
        <v>107</v>
      </c>
      <c r="E41" s="412">
        <v>0</v>
      </c>
    </row>
    <row r="42" spans="1:5" outlineLevel="1" x14ac:dyDescent="0.3">
      <c r="A42" s="751"/>
      <c r="B42" s="752"/>
      <c r="C42" s="752"/>
      <c r="D42" s="406" t="s">
        <v>108</v>
      </c>
      <c r="E42" s="412">
        <v>0</v>
      </c>
    </row>
    <row r="43" spans="1:5" ht="15" outlineLevel="1" thickBot="1" x14ac:dyDescent="0.35">
      <c r="A43" s="751"/>
      <c r="B43" s="752"/>
      <c r="C43" s="752"/>
      <c r="D43" s="408" t="s">
        <v>109</v>
      </c>
      <c r="E43" s="413">
        <v>0</v>
      </c>
    </row>
    <row r="44" spans="1:5" outlineLevel="1" x14ac:dyDescent="0.3">
      <c r="A44" s="751" t="s">
        <v>213</v>
      </c>
      <c r="B44" s="752" t="s">
        <v>201</v>
      </c>
      <c r="C44" s="752">
        <v>637001</v>
      </c>
      <c r="D44" s="404" t="s">
        <v>100</v>
      </c>
      <c r="E44" s="412">
        <v>0</v>
      </c>
    </row>
    <row r="45" spans="1:5" outlineLevel="1" x14ac:dyDescent="0.3">
      <c r="A45" s="751"/>
      <c r="B45" s="752"/>
      <c r="C45" s="752"/>
      <c r="D45" s="406" t="s">
        <v>101</v>
      </c>
      <c r="E45" s="412">
        <v>0</v>
      </c>
    </row>
    <row r="46" spans="1:5" outlineLevel="1" x14ac:dyDescent="0.3">
      <c r="A46" s="751"/>
      <c r="B46" s="752"/>
      <c r="C46" s="752"/>
      <c r="D46" s="406" t="s">
        <v>102</v>
      </c>
      <c r="E46" s="412">
        <v>0</v>
      </c>
    </row>
    <row r="47" spans="1:5" outlineLevel="1" x14ac:dyDescent="0.3">
      <c r="A47" s="751"/>
      <c r="B47" s="752"/>
      <c r="C47" s="752"/>
      <c r="D47" s="406" t="s">
        <v>103</v>
      </c>
      <c r="E47" s="412">
        <v>0</v>
      </c>
    </row>
    <row r="48" spans="1:5" outlineLevel="1" x14ac:dyDescent="0.3">
      <c r="A48" s="751"/>
      <c r="B48" s="752"/>
      <c r="C48" s="752"/>
      <c r="D48" s="406" t="s">
        <v>104</v>
      </c>
      <c r="E48" s="412">
        <v>0</v>
      </c>
    </row>
    <row r="49" spans="1:5" outlineLevel="1" x14ac:dyDescent="0.3">
      <c r="A49" s="751"/>
      <c r="B49" s="752"/>
      <c r="C49" s="752"/>
      <c r="D49" s="406" t="s">
        <v>105</v>
      </c>
      <c r="E49" s="412">
        <v>0</v>
      </c>
    </row>
    <row r="50" spans="1:5" outlineLevel="1" x14ac:dyDescent="0.3">
      <c r="A50" s="751"/>
      <c r="B50" s="752"/>
      <c r="C50" s="752"/>
      <c r="D50" s="406" t="s">
        <v>106</v>
      </c>
      <c r="E50" s="412">
        <v>0</v>
      </c>
    </row>
    <row r="51" spans="1:5" outlineLevel="1" x14ac:dyDescent="0.3">
      <c r="A51" s="751"/>
      <c r="B51" s="752"/>
      <c r="C51" s="752"/>
      <c r="D51" s="406" t="s">
        <v>107</v>
      </c>
      <c r="E51" s="412">
        <v>0</v>
      </c>
    </row>
    <row r="52" spans="1:5" outlineLevel="1" x14ac:dyDescent="0.3">
      <c r="A52" s="751"/>
      <c r="B52" s="752"/>
      <c r="C52" s="752"/>
      <c r="D52" s="406" t="s">
        <v>108</v>
      </c>
      <c r="E52" s="412">
        <v>0</v>
      </c>
    </row>
    <row r="53" spans="1:5" ht="15" outlineLevel="1" thickBot="1" x14ac:dyDescent="0.35">
      <c r="A53" s="751"/>
      <c r="B53" s="752"/>
      <c r="C53" s="752"/>
      <c r="D53" s="408" t="s">
        <v>109</v>
      </c>
      <c r="E53" s="413">
        <v>0</v>
      </c>
    </row>
  </sheetData>
  <mergeCells count="17">
    <mergeCell ref="A14:A23"/>
    <mergeCell ref="B14:B23"/>
    <mergeCell ref="C14:C23"/>
    <mergeCell ref="A1:D1"/>
    <mergeCell ref="A3:C3"/>
    <mergeCell ref="A4:A13"/>
    <mergeCell ref="B4:B13"/>
    <mergeCell ref="C4:C13"/>
    <mergeCell ref="A44:A53"/>
    <mergeCell ref="B44:B53"/>
    <mergeCell ref="C44:C53"/>
    <mergeCell ref="A24:A33"/>
    <mergeCell ref="B24:B33"/>
    <mergeCell ref="C24:C33"/>
    <mergeCell ref="A34:A43"/>
    <mergeCell ref="B34:B43"/>
    <mergeCell ref="C34:C4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70"/>
  <sheetViews>
    <sheetView topLeftCell="B1" workbookViewId="0">
      <pane ySplit="1" topLeftCell="A2" activePane="bottomLeft" state="frozen"/>
      <selection pane="bottomLeft" activeCell="E4" sqref="E4"/>
    </sheetView>
  </sheetViews>
  <sheetFormatPr defaultRowHeight="14.4" outlineLevelRow="2" x14ac:dyDescent="0.3"/>
  <cols>
    <col min="1" max="1" width="56.88671875" bestFit="1" customWidth="1"/>
    <col min="2" max="2" width="22.109375" bestFit="1" customWidth="1"/>
    <col min="3" max="3" width="13.77734375" customWidth="1"/>
    <col min="9" max="9" width="12.21875" customWidth="1"/>
    <col min="10" max="10" width="10.88671875" customWidth="1"/>
    <col min="11" max="11" width="11" customWidth="1"/>
    <col min="13" max="14" width="12.77734375" customWidth="1"/>
    <col min="15" max="15" width="20.21875" customWidth="1"/>
  </cols>
  <sheetData>
    <row r="1" spans="1:15" ht="55.95" customHeight="1" thickBot="1" x14ac:dyDescent="0.45">
      <c r="A1" s="753" t="s">
        <v>431</v>
      </c>
      <c r="B1" s="753"/>
      <c r="C1" s="753"/>
      <c r="D1" s="754"/>
      <c r="E1" s="397" t="s">
        <v>110</v>
      </c>
      <c r="F1" s="415" t="s">
        <v>421</v>
      </c>
      <c r="G1" s="415" t="s">
        <v>422</v>
      </c>
      <c r="H1" s="415" t="s">
        <v>423</v>
      </c>
      <c r="I1" s="415" t="s">
        <v>424</v>
      </c>
      <c r="J1" s="415" t="s">
        <v>425</v>
      </c>
      <c r="K1" s="415" t="s">
        <v>426</v>
      </c>
      <c r="L1" s="415" t="s">
        <v>427</v>
      </c>
      <c r="M1" s="415" t="s">
        <v>428</v>
      </c>
      <c r="N1" s="415" t="s">
        <v>429</v>
      </c>
      <c r="O1" s="415" t="s">
        <v>430</v>
      </c>
    </row>
    <row r="2" spans="1:15" ht="27" thickBot="1" x14ac:dyDescent="0.35">
      <c r="A2" s="184" t="s">
        <v>190</v>
      </c>
      <c r="B2" s="398" t="s">
        <v>191</v>
      </c>
      <c r="C2" s="398" t="s">
        <v>192</v>
      </c>
      <c r="D2" s="398" t="s">
        <v>96</v>
      </c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</row>
    <row r="3" spans="1:15" ht="15" thickBot="1" x14ac:dyDescent="0.35">
      <c r="A3" s="758" t="s">
        <v>218</v>
      </c>
      <c r="B3" s="759"/>
      <c r="C3" s="759"/>
      <c r="D3" s="416"/>
      <c r="E3" s="401">
        <f t="shared" ref="E3:O3" si="0">E4+E25</f>
        <v>891660</v>
      </c>
      <c r="F3" s="417">
        <f t="shared" si="0"/>
        <v>80000</v>
      </c>
      <c r="G3" s="417">
        <f t="shared" si="0"/>
        <v>50000</v>
      </c>
      <c r="H3" s="418">
        <f t="shared" si="0"/>
        <v>0</v>
      </c>
      <c r="I3" s="418">
        <f t="shared" si="0"/>
        <v>35000</v>
      </c>
      <c r="J3" s="418">
        <f t="shared" si="0"/>
        <v>35000</v>
      </c>
      <c r="K3" s="418">
        <f t="shared" si="0"/>
        <v>130000</v>
      </c>
      <c r="L3" s="418">
        <f t="shared" si="0"/>
        <v>0</v>
      </c>
      <c r="M3" s="418">
        <f t="shared" si="0"/>
        <v>25000</v>
      </c>
      <c r="N3" s="418">
        <f t="shared" si="0"/>
        <v>356660</v>
      </c>
      <c r="O3" s="419">
        <f t="shared" si="0"/>
        <v>180000</v>
      </c>
    </row>
    <row r="4" spans="1:15" ht="15" outlineLevel="1" thickBot="1" x14ac:dyDescent="0.4">
      <c r="A4" s="399" t="s">
        <v>194</v>
      </c>
      <c r="B4" s="399"/>
      <c r="C4" s="399"/>
      <c r="D4" s="402"/>
      <c r="E4" s="401">
        <f t="shared" ref="E4:O4" si="1">SUM(E5:E24)</f>
        <v>891660</v>
      </c>
      <c r="F4" s="417">
        <f t="shared" si="1"/>
        <v>80000</v>
      </c>
      <c r="G4" s="417">
        <f t="shared" si="1"/>
        <v>50000</v>
      </c>
      <c r="H4" s="418">
        <f t="shared" si="1"/>
        <v>0</v>
      </c>
      <c r="I4" s="418">
        <f t="shared" si="1"/>
        <v>35000</v>
      </c>
      <c r="J4" s="418">
        <f t="shared" si="1"/>
        <v>35000</v>
      </c>
      <c r="K4" s="418">
        <f t="shared" si="1"/>
        <v>130000</v>
      </c>
      <c r="L4" s="418">
        <f t="shared" si="1"/>
        <v>0</v>
      </c>
      <c r="M4" s="418">
        <f t="shared" si="1"/>
        <v>25000</v>
      </c>
      <c r="N4" s="418">
        <f t="shared" si="1"/>
        <v>356660</v>
      </c>
      <c r="O4" s="419">
        <f t="shared" si="1"/>
        <v>180000</v>
      </c>
    </row>
    <row r="5" spans="1:15" outlineLevel="2" x14ac:dyDescent="0.3">
      <c r="A5" s="751" t="s">
        <v>219</v>
      </c>
      <c r="B5" s="752" t="s">
        <v>198</v>
      </c>
      <c r="C5" s="752">
        <v>711003</v>
      </c>
      <c r="D5" s="404" t="s">
        <v>100</v>
      </c>
      <c r="E5" s="405">
        <f>SUM(F5:O5)</f>
        <v>123660</v>
      </c>
      <c r="F5" s="420">
        <v>0</v>
      </c>
      <c r="G5" s="421">
        <v>0</v>
      </c>
      <c r="H5" s="422">
        <v>0</v>
      </c>
      <c r="I5" s="422">
        <v>20000</v>
      </c>
      <c r="J5" s="422">
        <v>5000</v>
      </c>
      <c r="K5" s="422">
        <v>25000</v>
      </c>
      <c r="L5" s="422">
        <v>0</v>
      </c>
      <c r="M5" s="422">
        <v>5000</v>
      </c>
      <c r="N5" s="422">
        <f>3660+60000+5000</f>
        <v>68660</v>
      </c>
      <c r="O5" s="423">
        <v>0</v>
      </c>
    </row>
    <row r="6" spans="1:15" outlineLevel="2" x14ac:dyDescent="0.3">
      <c r="A6" s="751"/>
      <c r="B6" s="752"/>
      <c r="C6" s="752"/>
      <c r="D6" s="406" t="s">
        <v>101</v>
      </c>
      <c r="E6" s="407">
        <f>SUM(F6:O6)</f>
        <v>0</v>
      </c>
      <c r="F6" s="424">
        <v>0</v>
      </c>
      <c r="G6" s="425">
        <v>0</v>
      </c>
      <c r="H6" s="426">
        <v>0</v>
      </c>
      <c r="I6" s="426">
        <v>0</v>
      </c>
      <c r="J6" s="426">
        <v>0</v>
      </c>
      <c r="K6" s="426">
        <v>0</v>
      </c>
      <c r="L6" s="426">
        <v>0</v>
      </c>
      <c r="M6" s="426">
        <v>0</v>
      </c>
      <c r="N6" s="426">
        <v>0</v>
      </c>
      <c r="O6" s="427">
        <v>0</v>
      </c>
    </row>
    <row r="7" spans="1:15" outlineLevel="2" x14ac:dyDescent="0.3">
      <c r="A7" s="751"/>
      <c r="B7" s="752"/>
      <c r="C7" s="752"/>
      <c r="D7" s="406" t="s">
        <v>102</v>
      </c>
      <c r="E7" s="407">
        <f t="shared" ref="E7:E14" si="2">SUM(F7:O7)</f>
        <v>0</v>
      </c>
      <c r="F7" s="424">
        <v>0</v>
      </c>
      <c r="G7" s="425">
        <v>0</v>
      </c>
      <c r="H7" s="426">
        <v>0</v>
      </c>
      <c r="I7" s="426">
        <v>0</v>
      </c>
      <c r="J7" s="426">
        <v>0</v>
      </c>
      <c r="K7" s="426">
        <v>0</v>
      </c>
      <c r="L7" s="426">
        <v>0</v>
      </c>
      <c r="M7" s="426">
        <v>0</v>
      </c>
      <c r="N7" s="426">
        <v>0</v>
      </c>
      <c r="O7" s="427">
        <v>0</v>
      </c>
    </row>
    <row r="8" spans="1:15" outlineLevel="2" x14ac:dyDescent="0.3">
      <c r="A8" s="751"/>
      <c r="B8" s="752"/>
      <c r="C8" s="752"/>
      <c r="D8" s="406" t="s">
        <v>103</v>
      </c>
      <c r="E8" s="407">
        <f t="shared" si="2"/>
        <v>0</v>
      </c>
      <c r="F8" s="424">
        <v>0</v>
      </c>
      <c r="G8" s="425">
        <v>0</v>
      </c>
      <c r="H8" s="426">
        <v>0</v>
      </c>
      <c r="I8" s="426">
        <v>0</v>
      </c>
      <c r="J8" s="426">
        <v>0</v>
      </c>
      <c r="K8" s="426">
        <v>0</v>
      </c>
      <c r="L8" s="426">
        <v>0</v>
      </c>
      <c r="M8" s="426">
        <v>0</v>
      </c>
      <c r="N8" s="426">
        <v>0</v>
      </c>
      <c r="O8" s="427">
        <v>0</v>
      </c>
    </row>
    <row r="9" spans="1:15" outlineLevel="2" x14ac:dyDescent="0.3">
      <c r="A9" s="751"/>
      <c r="B9" s="752"/>
      <c r="C9" s="752"/>
      <c r="D9" s="406" t="s">
        <v>104</v>
      </c>
      <c r="E9" s="407">
        <f t="shared" si="2"/>
        <v>0</v>
      </c>
      <c r="F9" s="424">
        <v>0</v>
      </c>
      <c r="G9" s="425">
        <v>0</v>
      </c>
      <c r="H9" s="426">
        <v>0</v>
      </c>
      <c r="I9" s="426">
        <v>0</v>
      </c>
      <c r="J9" s="426">
        <v>0</v>
      </c>
      <c r="K9" s="426">
        <v>0</v>
      </c>
      <c r="L9" s="426">
        <v>0</v>
      </c>
      <c r="M9" s="426">
        <v>0</v>
      </c>
      <c r="N9" s="426">
        <v>0</v>
      </c>
      <c r="O9" s="427">
        <v>0</v>
      </c>
    </row>
    <row r="10" spans="1:15" outlineLevel="2" x14ac:dyDescent="0.3">
      <c r="A10" s="751"/>
      <c r="B10" s="752"/>
      <c r="C10" s="752"/>
      <c r="D10" s="406" t="s">
        <v>105</v>
      </c>
      <c r="E10" s="407">
        <f t="shared" si="2"/>
        <v>0</v>
      </c>
      <c r="F10" s="424">
        <v>0</v>
      </c>
      <c r="G10" s="425">
        <v>0</v>
      </c>
      <c r="H10" s="426">
        <v>0</v>
      </c>
      <c r="I10" s="426">
        <v>0</v>
      </c>
      <c r="J10" s="426">
        <v>0</v>
      </c>
      <c r="K10" s="426">
        <v>0</v>
      </c>
      <c r="L10" s="426">
        <v>0</v>
      </c>
      <c r="M10" s="426">
        <v>0</v>
      </c>
      <c r="N10" s="426">
        <v>0</v>
      </c>
      <c r="O10" s="427">
        <v>0</v>
      </c>
    </row>
    <row r="11" spans="1:15" outlineLevel="2" x14ac:dyDescent="0.3">
      <c r="A11" s="751"/>
      <c r="B11" s="752"/>
      <c r="C11" s="752"/>
      <c r="D11" s="406" t="s">
        <v>106</v>
      </c>
      <c r="E11" s="407">
        <f t="shared" si="2"/>
        <v>0</v>
      </c>
      <c r="F11" s="424">
        <v>0</v>
      </c>
      <c r="G11" s="425">
        <v>0</v>
      </c>
      <c r="H11" s="426">
        <v>0</v>
      </c>
      <c r="I11" s="426">
        <v>0</v>
      </c>
      <c r="J11" s="426">
        <v>0</v>
      </c>
      <c r="K11" s="426">
        <v>0</v>
      </c>
      <c r="L11" s="426">
        <v>0</v>
      </c>
      <c r="M11" s="426">
        <v>0</v>
      </c>
      <c r="N11" s="426">
        <v>0</v>
      </c>
      <c r="O11" s="427">
        <v>0</v>
      </c>
    </row>
    <row r="12" spans="1:15" outlineLevel="2" x14ac:dyDescent="0.3">
      <c r="A12" s="751"/>
      <c r="B12" s="752"/>
      <c r="C12" s="752"/>
      <c r="D12" s="406" t="s">
        <v>107</v>
      </c>
      <c r="E12" s="407">
        <f t="shared" si="2"/>
        <v>0</v>
      </c>
      <c r="F12" s="424">
        <v>0</v>
      </c>
      <c r="G12" s="425">
        <v>0</v>
      </c>
      <c r="H12" s="426">
        <v>0</v>
      </c>
      <c r="I12" s="426">
        <v>0</v>
      </c>
      <c r="J12" s="426">
        <v>0</v>
      </c>
      <c r="K12" s="426">
        <v>0</v>
      </c>
      <c r="L12" s="426">
        <v>0</v>
      </c>
      <c r="M12" s="426">
        <v>0</v>
      </c>
      <c r="N12" s="426">
        <v>0</v>
      </c>
      <c r="O12" s="427">
        <v>0</v>
      </c>
    </row>
    <row r="13" spans="1:15" outlineLevel="2" x14ac:dyDescent="0.3">
      <c r="A13" s="751"/>
      <c r="B13" s="752"/>
      <c r="C13" s="752"/>
      <c r="D13" s="406" t="s">
        <v>108</v>
      </c>
      <c r="E13" s="407">
        <f t="shared" si="2"/>
        <v>0</v>
      </c>
      <c r="F13" s="424">
        <v>0</v>
      </c>
      <c r="G13" s="425">
        <v>0</v>
      </c>
      <c r="H13" s="426">
        <v>0</v>
      </c>
      <c r="I13" s="426">
        <v>0</v>
      </c>
      <c r="J13" s="426">
        <v>0</v>
      </c>
      <c r="K13" s="426">
        <v>0</v>
      </c>
      <c r="L13" s="426">
        <v>0</v>
      </c>
      <c r="M13" s="426">
        <v>0</v>
      </c>
      <c r="N13" s="426">
        <v>0</v>
      </c>
      <c r="O13" s="427">
        <v>0</v>
      </c>
    </row>
    <row r="14" spans="1:15" ht="15" outlineLevel="2" thickBot="1" x14ac:dyDescent="0.35">
      <c r="A14" s="751"/>
      <c r="B14" s="752"/>
      <c r="C14" s="752"/>
      <c r="D14" s="408" t="s">
        <v>109</v>
      </c>
      <c r="E14" s="407">
        <f t="shared" si="2"/>
        <v>0</v>
      </c>
      <c r="F14" s="428">
        <v>0</v>
      </c>
      <c r="G14" s="429">
        <v>0</v>
      </c>
      <c r="H14" s="430">
        <v>0</v>
      </c>
      <c r="I14" s="430">
        <v>0</v>
      </c>
      <c r="J14" s="430">
        <v>0</v>
      </c>
      <c r="K14" s="430">
        <v>0</v>
      </c>
      <c r="L14" s="430">
        <v>0</v>
      </c>
      <c r="M14" s="430">
        <v>0</v>
      </c>
      <c r="N14" s="430">
        <v>0</v>
      </c>
      <c r="O14" s="427">
        <v>0</v>
      </c>
    </row>
    <row r="15" spans="1:15" outlineLevel="2" x14ac:dyDescent="0.3">
      <c r="A15" s="751" t="s">
        <v>219</v>
      </c>
      <c r="B15" s="752" t="s">
        <v>201</v>
      </c>
      <c r="C15" s="752">
        <v>633013</v>
      </c>
      <c r="D15" s="404" t="s">
        <v>100</v>
      </c>
      <c r="E15" s="405">
        <f>SUM(F15:O15)</f>
        <v>768000</v>
      </c>
      <c r="F15" s="420">
        <v>80000</v>
      </c>
      <c r="G15" s="421">
        <v>50000</v>
      </c>
      <c r="H15" s="422">
        <v>0</v>
      </c>
      <c r="I15" s="422">
        <v>15000</v>
      </c>
      <c r="J15" s="422">
        <v>30000</v>
      </c>
      <c r="K15" s="422">
        <v>105000</v>
      </c>
      <c r="L15" s="422">
        <v>0</v>
      </c>
      <c r="M15" s="422">
        <v>20000</v>
      </c>
      <c r="N15" s="422">
        <f>90000+13000+60000+90000+35000</f>
        <v>288000</v>
      </c>
      <c r="O15" s="423">
        <v>180000</v>
      </c>
    </row>
    <row r="16" spans="1:15" outlineLevel="2" x14ac:dyDescent="0.3">
      <c r="A16" s="751"/>
      <c r="B16" s="752"/>
      <c r="C16" s="752"/>
      <c r="D16" s="406" t="s">
        <v>101</v>
      </c>
      <c r="E16" s="407">
        <f>SUM(F16:O16)</f>
        <v>0</v>
      </c>
      <c r="F16" s="424">
        <v>0</v>
      </c>
      <c r="G16" s="425">
        <v>0</v>
      </c>
      <c r="H16" s="426">
        <v>0</v>
      </c>
      <c r="I16" s="426">
        <v>0</v>
      </c>
      <c r="J16" s="426">
        <v>0</v>
      </c>
      <c r="K16" s="426">
        <v>0</v>
      </c>
      <c r="L16" s="426">
        <v>0</v>
      </c>
      <c r="M16" s="426">
        <v>0</v>
      </c>
      <c r="N16" s="426">
        <v>0</v>
      </c>
      <c r="O16" s="427">
        <v>0</v>
      </c>
    </row>
    <row r="17" spans="1:15" outlineLevel="2" x14ac:dyDescent="0.3">
      <c r="A17" s="751"/>
      <c r="B17" s="752"/>
      <c r="C17" s="752"/>
      <c r="D17" s="406" t="s">
        <v>102</v>
      </c>
      <c r="E17" s="407">
        <f t="shared" ref="E17:E24" si="3">SUM(F17:O17)</f>
        <v>0</v>
      </c>
      <c r="F17" s="424">
        <v>0</v>
      </c>
      <c r="G17" s="425">
        <v>0</v>
      </c>
      <c r="H17" s="426">
        <v>0</v>
      </c>
      <c r="I17" s="426">
        <v>0</v>
      </c>
      <c r="J17" s="426">
        <v>0</v>
      </c>
      <c r="K17" s="426">
        <v>0</v>
      </c>
      <c r="L17" s="426">
        <v>0</v>
      </c>
      <c r="M17" s="426">
        <v>0</v>
      </c>
      <c r="N17" s="426">
        <v>0</v>
      </c>
      <c r="O17" s="427">
        <v>0</v>
      </c>
    </row>
    <row r="18" spans="1:15" outlineLevel="2" x14ac:dyDescent="0.3">
      <c r="A18" s="751"/>
      <c r="B18" s="752"/>
      <c r="C18" s="752"/>
      <c r="D18" s="406" t="s">
        <v>103</v>
      </c>
      <c r="E18" s="407">
        <f t="shared" si="3"/>
        <v>0</v>
      </c>
      <c r="F18" s="424">
        <v>0</v>
      </c>
      <c r="G18" s="425">
        <v>0</v>
      </c>
      <c r="H18" s="426">
        <v>0</v>
      </c>
      <c r="I18" s="426">
        <v>0</v>
      </c>
      <c r="J18" s="426">
        <v>0</v>
      </c>
      <c r="K18" s="426">
        <v>0</v>
      </c>
      <c r="L18" s="426">
        <v>0</v>
      </c>
      <c r="M18" s="426">
        <v>0</v>
      </c>
      <c r="N18" s="426">
        <v>0</v>
      </c>
      <c r="O18" s="427">
        <v>0</v>
      </c>
    </row>
    <row r="19" spans="1:15" outlineLevel="2" x14ac:dyDescent="0.3">
      <c r="A19" s="751"/>
      <c r="B19" s="752"/>
      <c r="C19" s="752"/>
      <c r="D19" s="406" t="s">
        <v>104</v>
      </c>
      <c r="E19" s="407">
        <f t="shared" si="3"/>
        <v>0</v>
      </c>
      <c r="F19" s="424">
        <v>0</v>
      </c>
      <c r="G19" s="425">
        <v>0</v>
      </c>
      <c r="H19" s="426">
        <v>0</v>
      </c>
      <c r="I19" s="426">
        <v>0</v>
      </c>
      <c r="J19" s="426">
        <v>0</v>
      </c>
      <c r="K19" s="426">
        <v>0</v>
      </c>
      <c r="L19" s="426">
        <v>0</v>
      </c>
      <c r="M19" s="426">
        <v>0</v>
      </c>
      <c r="N19" s="426">
        <v>0</v>
      </c>
      <c r="O19" s="427">
        <v>0</v>
      </c>
    </row>
    <row r="20" spans="1:15" outlineLevel="2" x14ac:dyDescent="0.3">
      <c r="A20" s="751"/>
      <c r="B20" s="752"/>
      <c r="C20" s="752"/>
      <c r="D20" s="406" t="s">
        <v>105</v>
      </c>
      <c r="E20" s="407">
        <f t="shared" si="3"/>
        <v>0</v>
      </c>
      <c r="F20" s="424">
        <v>0</v>
      </c>
      <c r="G20" s="425">
        <v>0</v>
      </c>
      <c r="H20" s="426">
        <v>0</v>
      </c>
      <c r="I20" s="426">
        <v>0</v>
      </c>
      <c r="J20" s="426">
        <v>0</v>
      </c>
      <c r="K20" s="426">
        <v>0</v>
      </c>
      <c r="L20" s="426">
        <v>0</v>
      </c>
      <c r="M20" s="426">
        <v>0</v>
      </c>
      <c r="N20" s="426">
        <v>0</v>
      </c>
      <c r="O20" s="427">
        <v>0</v>
      </c>
    </row>
    <row r="21" spans="1:15" outlineLevel="2" x14ac:dyDescent="0.3">
      <c r="A21" s="751"/>
      <c r="B21" s="752"/>
      <c r="C21" s="752"/>
      <c r="D21" s="406" t="s">
        <v>106</v>
      </c>
      <c r="E21" s="407">
        <f t="shared" si="3"/>
        <v>0</v>
      </c>
      <c r="F21" s="424">
        <v>0</v>
      </c>
      <c r="G21" s="425">
        <v>0</v>
      </c>
      <c r="H21" s="426">
        <v>0</v>
      </c>
      <c r="I21" s="426">
        <v>0</v>
      </c>
      <c r="J21" s="426">
        <v>0</v>
      </c>
      <c r="K21" s="426">
        <v>0</v>
      </c>
      <c r="L21" s="426">
        <v>0</v>
      </c>
      <c r="M21" s="426">
        <v>0</v>
      </c>
      <c r="N21" s="426">
        <v>0</v>
      </c>
      <c r="O21" s="427">
        <v>0</v>
      </c>
    </row>
    <row r="22" spans="1:15" outlineLevel="2" x14ac:dyDescent="0.3">
      <c r="A22" s="751"/>
      <c r="B22" s="752"/>
      <c r="C22" s="752"/>
      <c r="D22" s="406" t="s">
        <v>107</v>
      </c>
      <c r="E22" s="407">
        <f t="shared" si="3"/>
        <v>0</v>
      </c>
      <c r="F22" s="424">
        <v>0</v>
      </c>
      <c r="G22" s="425">
        <v>0</v>
      </c>
      <c r="H22" s="426">
        <v>0</v>
      </c>
      <c r="I22" s="426">
        <v>0</v>
      </c>
      <c r="J22" s="426">
        <v>0</v>
      </c>
      <c r="K22" s="426">
        <v>0</v>
      </c>
      <c r="L22" s="426">
        <v>0</v>
      </c>
      <c r="M22" s="426">
        <v>0</v>
      </c>
      <c r="N22" s="426">
        <v>0</v>
      </c>
      <c r="O22" s="427">
        <v>0</v>
      </c>
    </row>
    <row r="23" spans="1:15" outlineLevel="2" x14ac:dyDescent="0.3">
      <c r="A23" s="751"/>
      <c r="B23" s="752"/>
      <c r="C23" s="752"/>
      <c r="D23" s="406" t="s">
        <v>108</v>
      </c>
      <c r="E23" s="407">
        <f t="shared" si="3"/>
        <v>0</v>
      </c>
      <c r="F23" s="424">
        <v>0</v>
      </c>
      <c r="G23" s="425">
        <v>0</v>
      </c>
      <c r="H23" s="426">
        <v>0</v>
      </c>
      <c r="I23" s="426">
        <v>0</v>
      </c>
      <c r="J23" s="426">
        <v>0</v>
      </c>
      <c r="K23" s="426">
        <v>0</v>
      </c>
      <c r="L23" s="426">
        <v>0</v>
      </c>
      <c r="M23" s="426">
        <v>0</v>
      </c>
      <c r="N23" s="426">
        <v>0</v>
      </c>
      <c r="O23" s="427">
        <v>0</v>
      </c>
    </row>
    <row r="24" spans="1:15" ht="15" outlineLevel="2" thickBot="1" x14ac:dyDescent="0.35">
      <c r="A24" s="751"/>
      <c r="B24" s="752"/>
      <c r="C24" s="752"/>
      <c r="D24" s="408" t="s">
        <v>109</v>
      </c>
      <c r="E24" s="407">
        <f t="shared" si="3"/>
        <v>0</v>
      </c>
      <c r="F24" s="428">
        <v>0</v>
      </c>
      <c r="G24" s="429">
        <v>0</v>
      </c>
      <c r="H24" s="430">
        <v>0</v>
      </c>
      <c r="I24" s="430">
        <v>0</v>
      </c>
      <c r="J24" s="430">
        <v>0</v>
      </c>
      <c r="K24" s="430">
        <v>0</v>
      </c>
      <c r="L24" s="430">
        <v>0</v>
      </c>
      <c r="M24" s="430">
        <v>0</v>
      </c>
      <c r="N24" s="430">
        <v>0</v>
      </c>
      <c r="O24" s="427">
        <v>0</v>
      </c>
    </row>
    <row r="25" spans="1:15" ht="15" outlineLevel="1" thickBot="1" x14ac:dyDescent="0.35">
      <c r="A25" s="399" t="s">
        <v>72</v>
      </c>
      <c r="B25" s="399"/>
      <c r="C25" s="399"/>
      <c r="D25" s="402"/>
      <c r="E25" s="432">
        <f t="shared" ref="E25:O25" si="4">SUM(E26:E55)</f>
        <v>0</v>
      </c>
      <c r="F25" s="433">
        <f t="shared" si="4"/>
        <v>0</v>
      </c>
      <c r="G25" s="433">
        <f t="shared" si="4"/>
        <v>0</v>
      </c>
      <c r="H25" s="434">
        <f t="shared" si="4"/>
        <v>0</v>
      </c>
      <c r="I25" s="434">
        <f t="shared" si="4"/>
        <v>0</v>
      </c>
      <c r="J25" s="434">
        <f t="shared" si="4"/>
        <v>0</v>
      </c>
      <c r="K25" s="434">
        <f t="shared" si="4"/>
        <v>0</v>
      </c>
      <c r="L25" s="434">
        <f t="shared" si="4"/>
        <v>0</v>
      </c>
      <c r="M25" s="434">
        <f t="shared" si="4"/>
        <v>0</v>
      </c>
      <c r="N25" s="434">
        <f t="shared" si="4"/>
        <v>0</v>
      </c>
      <c r="O25" s="435">
        <f t="shared" si="4"/>
        <v>0</v>
      </c>
    </row>
    <row r="26" spans="1:15" outlineLevel="2" x14ac:dyDescent="0.3">
      <c r="A26" s="751" t="s">
        <v>220</v>
      </c>
      <c r="B26" s="752" t="s">
        <v>198</v>
      </c>
      <c r="C26" s="752">
        <v>711003</v>
      </c>
      <c r="D26" s="404" t="s">
        <v>100</v>
      </c>
      <c r="E26" s="411">
        <f>SUM(F26:O26)</f>
        <v>0</v>
      </c>
      <c r="F26" s="436">
        <v>0</v>
      </c>
      <c r="G26" s="437">
        <v>0</v>
      </c>
      <c r="H26" s="438">
        <v>0</v>
      </c>
      <c r="I26" s="438">
        <v>0</v>
      </c>
      <c r="J26" s="438">
        <v>0</v>
      </c>
      <c r="K26" s="438">
        <v>0</v>
      </c>
      <c r="L26" s="438">
        <v>0</v>
      </c>
      <c r="M26" s="438">
        <v>0</v>
      </c>
      <c r="N26" s="438">
        <v>0</v>
      </c>
      <c r="O26" s="439">
        <v>0</v>
      </c>
    </row>
    <row r="27" spans="1:15" outlineLevel="2" x14ac:dyDescent="0.3">
      <c r="A27" s="751"/>
      <c r="B27" s="752"/>
      <c r="C27" s="752"/>
      <c r="D27" s="406" t="s">
        <v>101</v>
      </c>
      <c r="E27" s="412">
        <f>SUM(F27:O27)</f>
        <v>0</v>
      </c>
      <c r="F27" s="440">
        <v>0</v>
      </c>
      <c r="G27" s="441">
        <v>0</v>
      </c>
      <c r="H27" s="442">
        <v>0</v>
      </c>
      <c r="I27" s="442">
        <v>0</v>
      </c>
      <c r="J27" s="442">
        <v>0</v>
      </c>
      <c r="K27" s="442">
        <v>0</v>
      </c>
      <c r="L27" s="442">
        <v>0</v>
      </c>
      <c r="M27" s="442">
        <v>0</v>
      </c>
      <c r="N27" s="442">
        <v>0</v>
      </c>
      <c r="O27" s="443">
        <v>0</v>
      </c>
    </row>
    <row r="28" spans="1:15" outlineLevel="2" x14ac:dyDescent="0.3">
      <c r="A28" s="751"/>
      <c r="B28" s="752"/>
      <c r="C28" s="752"/>
      <c r="D28" s="406" t="s">
        <v>102</v>
      </c>
      <c r="E28" s="412">
        <f t="shared" ref="E28:E55" si="5">SUM(F28:O28)</f>
        <v>0</v>
      </c>
      <c r="F28" s="440">
        <v>0</v>
      </c>
      <c r="G28" s="441">
        <v>0</v>
      </c>
      <c r="H28" s="442">
        <v>0</v>
      </c>
      <c r="I28" s="442">
        <v>0</v>
      </c>
      <c r="J28" s="442">
        <v>0</v>
      </c>
      <c r="K28" s="442">
        <v>0</v>
      </c>
      <c r="L28" s="442">
        <v>0</v>
      </c>
      <c r="M28" s="442">
        <v>0</v>
      </c>
      <c r="N28" s="442">
        <v>0</v>
      </c>
      <c r="O28" s="443">
        <v>0</v>
      </c>
    </row>
    <row r="29" spans="1:15" outlineLevel="2" x14ac:dyDescent="0.3">
      <c r="A29" s="751"/>
      <c r="B29" s="752"/>
      <c r="C29" s="752"/>
      <c r="D29" s="406" t="s">
        <v>103</v>
      </c>
      <c r="E29" s="412">
        <f t="shared" si="5"/>
        <v>0</v>
      </c>
      <c r="F29" s="440">
        <v>0</v>
      </c>
      <c r="G29" s="441">
        <v>0</v>
      </c>
      <c r="H29" s="442">
        <v>0</v>
      </c>
      <c r="I29" s="442">
        <v>0</v>
      </c>
      <c r="J29" s="442">
        <v>0</v>
      </c>
      <c r="K29" s="442">
        <v>0</v>
      </c>
      <c r="L29" s="442">
        <v>0</v>
      </c>
      <c r="M29" s="442">
        <v>0</v>
      </c>
      <c r="N29" s="442">
        <v>0</v>
      </c>
      <c r="O29" s="443">
        <v>0</v>
      </c>
    </row>
    <row r="30" spans="1:15" outlineLevel="2" x14ac:dyDescent="0.3">
      <c r="A30" s="751"/>
      <c r="B30" s="752"/>
      <c r="C30" s="752"/>
      <c r="D30" s="406" t="s">
        <v>104</v>
      </c>
      <c r="E30" s="412">
        <f t="shared" si="5"/>
        <v>0</v>
      </c>
      <c r="F30" s="440">
        <v>0</v>
      </c>
      <c r="G30" s="441">
        <v>0</v>
      </c>
      <c r="H30" s="442">
        <v>0</v>
      </c>
      <c r="I30" s="442">
        <v>0</v>
      </c>
      <c r="J30" s="442">
        <v>0</v>
      </c>
      <c r="K30" s="442">
        <v>0</v>
      </c>
      <c r="L30" s="442">
        <v>0</v>
      </c>
      <c r="M30" s="442">
        <v>0</v>
      </c>
      <c r="N30" s="442">
        <v>0</v>
      </c>
      <c r="O30" s="443">
        <v>0</v>
      </c>
    </row>
    <row r="31" spans="1:15" outlineLevel="2" x14ac:dyDescent="0.3">
      <c r="A31" s="751"/>
      <c r="B31" s="752"/>
      <c r="C31" s="752"/>
      <c r="D31" s="406" t="s">
        <v>105</v>
      </c>
      <c r="E31" s="412">
        <f t="shared" si="5"/>
        <v>0</v>
      </c>
      <c r="F31" s="440">
        <v>0</v>
      </c>
      <c r="G31" s="441">
        <v>0</v>
      </c>
      <c r="H31" s="442">
        <v>0</v>
      </c>
      <c r="I31" s="442">
        <v>0</v>
      </c>
      <c r="J31" s="442">
        <v>0</v>
      </c>
      <c r="K31" s="442">
        <v>0</v>
      </c>
      <c r="L31" s="442">
        <v>0</v>
      </c>
      <c r="M31" s="442">
        <v>0</v>
      </c>
      <c r="N31" s="442">
        <v>0</v>
      </c>
      <c r="O31" s="443">
        <v>0</v>
      </c>
    </row>
    <row r="32" spans="1:15" outlineLevel="2" x14ac:dyDescent="0.3">
      <c r="A32" s="751"/>
      <c r="B32" s="752"/>
      <c r="C32" s="752"/>
      <c r="D32" s="406" t="s">
        <v>106</v>
      </c>
      <c r="E32" s="412">
        <f t="shared" si="5"/>
        <v>0</v>
      </c>
      <c r="F32" s="440">
        <v>0</v>
      </c>
      <c r="G32" s="441">
        <v>0</v>
      </c>
      <c r="H32" s="442">
        <v>0</v>
      </c>
      <c r="I32" s="442">
        <v>0</v>
      </c>
      <c r="J32" s="442">
        <v>0</v>
      </c>
      <c r="K32" s="442">
        <v>0</v>
      </c>
      <c r="L32" s="442">
        <v>0</v>
      </c>
      <c r="M32" s="442">
        <v>0</v>
      </c>
      <c r="N32" s="442">
        <v>0</v>
      </c>
      <c r="O32" s="443">
        <v>0</v>
      </c>
    </row>
    <row r="33" spans="1:15" outlineLevel="2" x14ac:dyDescent="0.3">
      <c r="A33" s="751"/>
      <c r="B33" s="752"/>
      <c r="C33" s="752"/>
      <c r="D33" s="406" t="s">
        <v>107</v>
      </c>
      <c r="E33" s="412">
        <f t="shared" si="5"/>
        <v>0</v>
      </c>
      <c r="F33" s="440">
        <v>0</v>
      </c>
      <c r="G33" s="441">
        <v>0</v>
      </c>
      <c r="H33" s="442">
        <v>0</v>
      </c>
      <c r="I33" s="442">
        <v>0</v>
      </c>
      <c r="J33" s="442">
        <v>0</v>
      </c>
      <c r="K33" s="442">
        <v>0</v>
      </c>
      <c r="L33" s="442">
        <v>0</v>
      </c>
      <c r="M33" s="442">
        <v>0</v>
      </c>
      <c r="N33" s="442">
        <v>0</v>
      </c>
      <c r="O33" s="443">
        <v>0</v>
      </c>
    </row>
    <row r="34" spans="1:15" outlineLevel="2" x14ac:dyDescent="0.3">
      <c r="A34" s="751"/>
      <c r="B34" s="752"/>
      <c r="C34" s="752"/>
      <c r="D34" s="406" t="s">
        <v>108</v>
      </c>
      <c r="E34" s="412">
        <f t="shared" si="5"/>
        <v>0</v>
      </c>
      <c r="F34" s="440">
        <v>0</v>
      </c>
      <c r="G34" s="441">
        <v>0</v>
      </c>
      <c r="H34" s="442">
        <v>0</v>
      </c>
      <c r="I34" s="442">
        <v>0</v>
      </c>
      <c r="J34" s="442">
        <v>0</v>
      </c>
      <c r="K34" s="442">
        <v>0</v>
      </c>
      <c r="L34" s="442">
        <v>0</v>
      </c>
      <c r="M34" s="442">
        <v>0</v>
      </c>
      <c r="N34" s="442">
        <v>0</v>
      </c>
      <c r="O34" s="443">
        <v>0</v>
      </c>
    </row>
    <row r="35" spans="1:15" ht="15" outlineLevel="2" thickBot="1" x14ac:dyDescent="0.35">
      <c r="A35" s="751"/>
      <c r="B35" s="752"/>
      <c r="C35" s="752"/>
      <c r="D35" s="408" t="s">
        <v>109</v>
      </c>
      <c r="E35" s="412">
        <f t="shared" si="5"/>
        <v>0</v>
      </c>
      <c r="F35" s="444">
        <v>0</v>
      </c>
      <c r="G35" s="445">
        <v>0</v>
      </c>
      <c r="H35" s="446">
        <v>0</v>
      </c>
      <c r="I35" s="446">
        <v>0</v>
      </c>
      <c r="J35" s="446">
        <v>0</v>
      </c>
      <c r="K35" s="446">
        <v>0</v>
      </c>
      <c r="L35" s="446">
        <v>0</v>
      </c>
      <c r="M35" s="446">
        <v>0</v>
      </c>
      <c r="N35" s="446">
        <v>0</v>
      </c>
      <c r="O35" s="447">
        <v>0</v>
      </c>
    </row>
    <row r="36" spans="1:15" outlineLevel="2" x14ac:dyDescent="0.3">
      <c r="A36" s="751" t="s">
        <v>220</v>
      </c>
      <c r="B36" s="752" t="s">
        <v>201</v>
      </c>
      <c r="C36" s="752">
        <v>633013</v>
      </c>
      <c r="D36" s="404" t="s">
        <v>100</v>
      </c>
      <c r="E36" s="411">
        <f>SUM(F36:O36)</f>
        <v>0</v>
      </c>
      <c r="F36" s="436">
        <v>0</v>
      </c>
      <c r="G36" s="437">
        <v>0</v>
      </c>
      <c r="H36" s="438">
        <v>0</v>
      </c>
      <c r="I36" s="438">
        <v>0</v>
      </c>
      <c r="J36" s="438">
        <v>0</v>
      </c>
      <c r="K36" s="438">
        <v>0</v>
      </c>
      <c r="L36" s="438">
        <v>0</v>
      </c>
      <c r="M36" s="438">
        <v>0</v>
      </c>
      <c r="N36" s="438">
        <v>0</v>
      </c>
      <c r="O36" s="439">
        <v>0</v>
      </c>
    </row>
    <row r="37" spans="1:15" outlineLevel="2" x14ac:dyDescent="0.3">
      <c r="A37" s="751"/>
      <c r="B37" s="752"/>
      <c r="C37" s="752"/>
      <c r="D37" s="406" t="s">
        <v>101</v>
      </c>
      <c r="E37" s="412">
        <f t="shared" si="5"/>
        <v>0</v>
      </c>
      <c r="F37" s="440">
        <v>0</v>
      </c>
      <c r="G37" s="441">
        <v>0</v>
      </c>
      <c r="H37" s="442">
        <v>0</v>
      </c>
      <c r="I37" s="442">
        <v>0</v>
      </c>
      <c r="J37" s="442">
        <v>0</v>
      </c>
      <c r="K37" s="442">
        <v>0</v>
      </c>
      <c r="L37" s="442">
        <v>0</v>
      </c>
      <c r="M37" s="442">
        <v>0</v>
      </c>
      <c r="N37" s="442">
        <v>0</v>
      </c>
      <c r="O37" s="443">
        <v>0</v>
      </c>
    </row>
    <row r="38" spans="1:15" outlineLevel="2" x14ac:dyDescent="0.3">
      <c r="A38" s="751"/>
      <c r="B38" s="752"/>
      <c r="C38" s="752"/>
      <c r="D38" s="406" t="s">
        <v>102</v>
      </c>
      <c r="E38" s="412">
        <f t="shared" si="5"/>
        <v>0</v>
      </c>
      <c r="F38" s="440">
        <v>0</v>
      </c>
      <c r="G38" s="441">
        <v>0</v>
      </c>
      <c r="H38" s="442">
        <v>0</v>
      </c>
      <c r="I38" s="442">
        <v>0</v>
      </c>
      <c r="J38" s="442">
        <v>0</v>
      </c>
      <c r="K38" s="442">
        <v>0</v>
      </c>
      <c r="L38" s="442">
        <v>0</v>
      </c>
      <c r="M38" s="442">
        <v>0</v>
      </c>
      <c r="N38" s="442">
        <v>0</v>
      </c>
      <c r="O38" s="443">
        <v>0</v>
      </c>
    </row>
    <row r="39" spans="1:15" outlineLevel="2" x14ac:dyDescent="0.3">
      <c r="A39" s="751"/>
      <c r="B39" s="752"/>
      <c r="C39" s="752"/>
      <c r="D39" s="406" t="s">
        <v>103</v>
      </c>
      <c r="E39" s="412">
        <f t="shared" si="5"/>
        <v>0</v>
      </c>
      <c r="F39" s="440">
        <v>0</v>
      </c>
      <c r="G39" s="441">
        <v>0</v>
      </c>
      <c r="H39" s="442">
        <v>0</v>
      </c>
      <c r="I39" s="442">
        <v>0</v>
      </c>
      <c r="J39" s="442">
        <v>0</v>
      </c>
      <c r="K39" s="442">
        <v>0</v>
      </c>
      <c r="L39" s="442">
        <v>0</v>
      </c>
      <c r="M39" s="442">
        <v>0</v>
      </c>
      <c r="N39" s="442">
        <v>0</v>
      </c>
      <c r="O39" s="443">
        <v>0</v>
      </c>
    </row>
    <row r="40" spans="1:15" outlineLevel="2" x14ac:dyDescent="0.3">
      <c r="A40" s="751"/>
      <c r="B40" s="752"/>
      <c r="C40" s="752"/>
      <c r="D40" s="406" t="s">
        <v>104</v>
      </c>
      <c r="E40" s="412">
        <f t="shared" si="5"/>
        <v>0</v>
      </c>
      <c r="F40" s="440">
        <v>0</v>
      </c>
      <c r="G40" s="441">
        <v>0</v>
      </c>
      <c r="H40" s="442">
        <v>0</v>
      </c>
      <c r="I40" s="442">
        <v>0</v>
      </c>
      <c r="J40" s="442">
        <v>0</v>
      </c>
      <c r="K40" s="442">
        <v>0</v>
      </c>
      <c r="L40" s="442">
        <v>0</v>
      </c>
      <c r="M40" s="442">
        <v>0</v>
      </c>
      <c r="N40" s="442">
        <v>0</v>
      </c>
      <c r="O40" s="443">
        <v>0</v>
      </c>
    </row>
    <row r="41" spans="1:15" outlineLevel="2" x14ac:dyDescent="0.3">
      <c r="A41" s="751"/>
      <c r="B41" s="752"/>
      <c r="C41" s="752"/>
      <c r="D41" s="406" t="s">
        <v>105</v>
      </c>
      <c r="E41" s="412">
        <f t="shared" si="5"/>
        <v>0</v>
      </c>
      <c r="F41" s="440">
        <v>0</v>
      </c>
      <c r="G41" s="441">
        <v>0</v>
      </c>
      <c r="H41" s="442">
        <v>0</v>
      </c>
      <c r="I41" s="442">
        <v>0</v>
      </c>
      <c r="J41" s="442">
        <v>0</v>
      </c>
      <c r="K41" s="442">
        <v>0</v>
      </c>
      <c r="L41" s="442">
        <v>0</v>
      </c>
      <c r="M41" s="442">
        <v>0</v>
      </c>
      <c r="N41" s="442">
        <v>0</v>
      </c>
      <c r="O41" s="443">
        <v>0</v>
      </c>
    </row>
    <row r="42" spans="1:15" outlineLevel="2" x14ac:dyDescent="0.3">
      <c r="A42" s="751"/>
      <c r="B42" s="752"/>
      <c r="C42" s="752"/>
      <c r="D42" s="406" t="s">
        <v>106</v>
      </c>
      <c r="E42" s="412">
        <f t="shared" si="5"/>
        <v>0</v>
      </c>
      <c r="F42" s="440">
        <v>0</v>
      </c>
      <c r="G42" s="441">
        <v>0</v>
      </c>
      <c r="H42" s="442">
        <v>0</v>
      </c>
      <c r="I42" s="442">
        <v>0</v>
      </c>
      <c r="J42" s="442">
        <v>0</v>
      </c>
      <c r="K42" s="442">
        <v>0</v>
      </c>
      <c r="L42" s="442">
        <v>0</v>
      </c>
      <c r="M42" s="442">
        <v>0</v>
      </c>
      <c r="N42" s="442">
        <v>0</v>
      </c>
      <c r="O42" s="443">
        <v>0</v>
      </c>
    </row>
    <row r="43" spans="1:15" outlineLevel="2" x14ac:dyDescent="0.3">
      <c r="A43" s="751"/>
      <c r="B43" s="752"/>
      <c r="C43" s="752"/>
      <c r="D43" s="406" t="s">
        <v>107</v>
      </c>
      <c r="E43" s="412">
        <f t="shared" si="5"/>
        <v>0</v>
      </c>
      <c r="F43" s="440">
        <v>0</v>
      </c>
      <c r="G43" s="441">
        <v>0</v>
      </c>
      <c r="H43" s="442">
        <v>0</v>
      </c>
      <c r="I43" s="442">
        <v>0</v>
      </c>
      <c r="J43" s="442">
        <v>0</v>
      </c>
      <c r="K43" s="442">
        <v>0</v>
      </c>
      <c r="L43" s="442">
        <v>0</v>
      </c>
      <c r="M43" s="442">
        <v>0</v>
      </c>
      <c r="N43" s="442">
        <v>0</v>
      </c>
      <c r="O43" s="443">
        <v>0</v>
      </c>
    </row>
    <row r="44" spans="1:15" outlineLevel="2" x14ac:dyDescent="0.3">
      <c r="A44" s="751"/>
      <c r="B44" s="752"/>
      <c r="C44" s="752"/>
      <c r="D44" s="406" t="s">
        <v>108</v>
      </c>
      <c r="E44" s="412">
        <f t="shared" si="5"/>
        <v>0</v>
      </c>
      <c r="F44" s="440">
        <v>0</v>
      </c>
      <c r="G44" s="441">
        <v>0</v>
      </c>
      <c r="H44" s="442">
        <v>0</v>
      </c>
      <c r="I44" s="442">
        <v>0</v>
      </c>
      <c r="J44" s="442">
        <v>0</v>
      </c>
      <c r="K44" s="442">
        <v>0</v>
      </c>
      <c r="L44" s="442">
        <v>0</v>
      </c>
      <c r="M44" s="442">
        <v>0</v>
      </c>
      <c r="N44" s="442">
        <v>0</v>
      </c>
      <c r="O44" s="443">
        <v>0</v>
      </c>
    </row>
    <row r="45" spans="1:15" ht="15" outlineLevel="2" thickBot="1" x14ac:dyDescent="0.35">
      <c r="A45" s="751"/>
      <c r="B45" s="752"/>
      <c r="C45" s="752"/>
      <c r="D45" s="408" t="s">
        <v>109</v>
      </c>
      <c r="E45" s="412">
        <f t="shared" si="5"/>
        <v>0</v>
      </c>
      <c r="F45" s="444">
        <v>0</v>
      </c>
      <c r="G45" s="445">
        <v>0</v>
      </c>
      <c r="H45" s="446">
        <v>0</v>
      </c>
      <c r="I45" s="446">
        <v>0</v>
      </c>
      <c r="J45" s="446">
        <v>0</v>
      </c>
      <c r="K45" s="446">
        <v>0</v>
      </c>
      <c r="L45" s="446">
        <v>0</v>
      </c>
      <c r="M45" s="446">
        <v>0</v>
      </c>
      <c r="N45" s="446">
        <v>0</v>
      </c>
      <c r="O45" s="447">
        <v>0</v>
      </c>
    </row>
    <row r="46" spans="1:15" outlineLevel="2" x14ac:dyDescent="0.3">
      <c r="A46" s="751" t="s">
        <v>205</v>
      </c>
      <c r="B46" s="752" t="s">
        <v>201</v>
      </c>
      <c r="C46" s="752">
        <v>637001</v>
      </c>
      <c r="D46" s="404" t="s">
        <v>100</v>
      </c>
      <c r="E46" s="411">
        <f>SUM(F46:O46)</f>
        <v>0</v>
      </c>
      <c r="F46" s="436">
        <v>0</v>
      </c>
      <c r="G46" s="437">
        <v>0</v>
      </c>
      <c r="H46" s="438">
        <v>0</v>
      </c>
      <c r="I46" s="438">
        <v>0</v>
      </c>
      <c r="J46" s="438">
        <v>0</v>
      </c>
      <c r="K46" s="438">
        <v>0</v>
      </c>
      <c r="L46" s="438">
        <v>0</v>
      </c>
      <c r="M46" s="438">
        <v>0</v>
      </c>
      <c r="N46" s="438">
        <v>0</v>
      </c>
      <c r="O46" s="439">
        <v>0</v>
      </c>
    </row>
    <row r="47" spans="1:15" outlineLevel="2" x14ac:dyDescent="0.3">
      <c r="A47" s="751"/>
      <c r="B47" s="752"/>
      <c r="C47" s="752"/>
      <c r="D47" s="406" t="s">
        <v>101</v>
      </c>
      <c r="E47" s="412">
        <f t="shared" si="5"/>
        <v>0</v>
      </c>
      <c r="F47" s="440">
        <v>0</v>
      </c>
      <c r="G47" s="441">
        <v>0</v>
      </c>
      <c r="H47" s="442">
        <v>0</v>
      </c>
      <c r="I47" s="442">
        <v>0</v>
      </c>
      <c r="J47" s="442">
        <v>0</v>
      </c>
      <c r="K47" s="442">
        <v>0</v>
      </c>
      <c r="L47" s="442">
        <v>0</v>
      </c>
      <c r="M47" s="442">
        <v>0</v>
      </c>
      <c r="N47" s="442">
        <v>0</v>
      </c>
      <c r="O47" s="443">
        <v>0</v>
      </c>
    </row>
    <row r="48" spans="1:15" outlineLevel="2" x14ac:dyDescent="0.3">
      <c r="A48" s="751"/>
      <c r="B48" s="752"/>
      <c r="C48" s="752"/>
      <c r="D48" s="406" t="s">
        <v>102</v>
      </c>
      <c r="E48" s="412">
        <f t="shared" si="5"/>
        <v>0</v>
      </c>
      <c r="F48" s="440">
        <v>0</v>
      </c>
      <c r="G48" s="441">
        <v>0</v>
      </c>
      <c r="H48" s="442">
        <v>0</v>
      </c>
      <c r="I48" s="442">
        <v>0</v>
      </c>
      <c r="J48" s="442">
        <v>0</v>
      </c>
      <c r="K48" s="442">
        <v>0</v>
      </c>
      <c r="L48" s="442">
        <v>0</v>
      </c>
      <c r="M48" s="442">
        <v>0</v>
      </c>
      <c r="N48" s="442">
        <v>0</v>
      </c>
      <c r="O48" s="443">
        <v>0</v>
      </c>
    </row>
    <row r="49" spans="1:15" outlineLevel="2" x14ac:dyDescent="0.3">
      <c r="A49" s="751"/>
      <c r="B49" s="752"/>
      <c r="C49" s="752"/>
      <c r="D49" s="406" t="s">
        <v>103</v>
      </c>
      <c r="E49" s="412">
        <f t="shared" si="5"/>
        <v>0</v>
      </c>
      <c r="F49" s="440">
        <v>0</v>
      </c>
      <c r="G49" s="441">
        <v>0</v>
      </c>
      <c r="H49" s="442">
        <v>0</v>
      </c>
      <c r="I49" s="442">
        <v>0</v>
      </c>
      <c r="J49" s="442">
        <v>0</v>
      </c>
      <c r="K49" s="442">
        <v>0</v>
      </c>
      <c r="L49" s="442">
        <v>0</v>
      </c>
      <c r="M49" s="442">
        <v>0</v>
      </c>
      <c r="N49" s="442">
        <v>0</v>
      </c>
      <c r="O49" s="443">
        <v>0</v>
      </c>
    </row>
    <row r="50" spans="1:15" outlineLevel="2" x14ac:dyDescent="0.3">
      <c r="A50" s="751"/>
      <c r="B50" s="752"/>
      <c r="C50" s="752"/>
      <c r="D50" s="406" t="s">
        <v>104</v>
      </c>
      <c r="E50" s="412">
        <f t="shared" si="5"/>
        <v>0</v>
      </c>
      <c r="F50" s="440">
        <v>0</v>
      </c>
      <c r="G50" s="441">
        <v>0</v>
      </c>
      <c r="H50" s="442">
        <v>0</v>
      </c>
      <c r="I50" s="442">
        <v>0</v>
      </c>
      <c r="J50" s="442">
        <v>0</v>
      </c>
      <c r="K50" s="442">
        <v>0</v>
      </c>
      <c r="L50" s="442">
        <v>0</v>
      </c>
      <c r="M50" s="442">
        <v>0</v>
      </c>
      <c r="N50" s="442">
        <v>0</v>
      </c>
      <c r="O50" s="443">
        <v>0</v>
      </c>
    </row>
    <row r="51" spans="1:15" outlineLevel="2" x14ac:dyDescent="0.3">
      <c r="A51" s="751"/>
      <c r="B51" s="752"/>
      <c r="C51" s="752"/>
      <c r="D51" s="406" t="s">
        <v>105</v>
      </c>
      <c r="E51" s="412">
        <f t="shared" si="5"/>
        <v>0</v>
      </c>
      <c r="F51" s="440">
        <v>0</v>
      </c>
      <c r="G51" s="441">
        <v>0</v>
      </c>
      <c r="H51" s="442">
        <v>0</v>
      </c>
      <c r="I51" s="442">
        <v>0</v>
      </c>
      <c r="J51" s="442">
        <v>0</v>
      </c>
      <c r="K51" s="442">
        <v>0</v>
      </c>
      <c r="L51" s="442">
        <v>0</v>
      </c>
      <c r="M51" s="442">
        <v>0</v>
      </c>
      <c r="N51" s="442">
        <v>0</v>
      </c>
      <c r="O51" s="443">
        <v>0</v>
      </c>
    </row>
    <row r="52" spans="1:15" outlineLevel="2" x14ac:dyDescent="0.3">
      <c r="A52" s="751"/>
      <c r="B52" s="752"/>
      <c r="C52" s="752"/>
      <c r="D52" s="406" t="s">
        <v>106</v>
      </c>
      <c r="E52" s="412">
        <f t="shared" si="5"/>
        <v>0</v>
      </c>
      <c r="F52" s="440">
        <v>0</v>
      </c>
      <c r="G52" s="441">
        <v>0</v>
      </c>
      <c r="H52" s="442">
        <v>0</v>
      </c>
      <c r="I52" s="442">
        <v>0</v>
      </c>
      <c r="J52" s="442">
        <v>0</v>
      </c>
      <c r="K52" s="442">
        <v>0</v>
      </c>
      <c r="L52" s="442">
        <v>0</v>
      </c>
      <c r="M52" s="442">
        <v>0</v>
      </c>
      <c r="N52" s="442">
        <v>0</v>
      </c>
      <c r="O52" s="443">
        <v>0</v>
      </c>
    </row>
    <row r="53" spans="1:15" outlineLevel="2" x14ac:dyDescent="0.3">
      <c r="A53" s="751"/>
      <c r="B53" s="752"/>
      <c r="C53" s="752"/>
      <c r="D53" s="406" t="s">
        <v>107</v>
      </c>
      <c r="E53" s="412">
        <f t="shared" si="5"/>
        <v>0</v>
      </c>
      <c r="F53" s="440">
        <v>0</v>
      </c>
      <c r="G53" s="441">
        <v>0</v>
      </c>
      <c r="H53" s="442">
        <v>0</v>
      </c>
      <c r="I53" s="442">
        <v>0</v>
      </c>
      <c r="J53" s="442">
        <v>0</v>
      </c>
      <c r="K53" s="442">
        <v>0</v>
      </c>
      <c r="L53" s="442">
        <v>0</v>
      </c>
      <c r="M53" s="442">
        <v>0</v>
      </c>
      <c r="N53" s="442">
        <v>0</v>
      </c>
      <c r="O53" s="443">
        <v>0</v>
      </c>
    </row>
    <row r="54" spans="1:15" outlineLevel="2" x14ac:dyDescent="0.3">
      <c r="A54" s="751"/>
      <c r="B54" s="752"/>
      <c r="C54" s="752"/>
      <c r="D54" s="406" t="s">
        <v>108</v>
      </c>
      <c r="E54" s="412">
        <f t="shared" si="5"/>
        <v>0</v>
      </c>
      <c r="F54" s="440">
        <v>0</v>
      </c>
      <c r="G54" s="441">
        <v>0</v>
      </c>
      <c r="H54" s="442">
        <v>0</v>
      </c>
      <c r="I54" s="442">
        <v>0</v>
      </c>
      <c r="J54" s="442">
        <v>0</v>
      </c>
      <c r="K54" s="442">
        <v>0</v>
      </c>
      <c r="L54" s="442">
        <v>0</v>
      </c>
      <c r="M54" s="442">
        <v>0</v>
      </c>
      <c r="N54" s="442">
        <v>0</v>
      </c>
      <c r="O54" s="443">
        <v>0</v>
      </c>
    </row>
    <row r="55" spans="1:15" ht="15" outlineLevel="2" thickBot="1" x14ac:dyDescent="0.35">
      <c r="A55" s="751"/>
      <c r="B55" s="752"/>
      <c r="C55" s="752"/>
      <c r="D55" s="406" t="s">
        <v>109</v>
      </c>
      <c r="E55" s="412">
        <f t="shared" si="5"/>
        <v>0</v>
      </c>
      <c r="F55" s="444">
        <v>0</v>
      </c>
      <c r="G55" s="445">
        <v>0</v>
      </c>
      <c r="H55" s="446">
        <v>0</v>
      </c>
      <c r="I55" s="446">
        <v>0</v>
      </c>
      <c r="J55" s="446">
        <v>0</v>
      </c>
      <c r="K55" s="446">
        <v>0</v>
      </c>
      <c r="L55" s="446">
        <v>0</v>
      </c>
      <c r="M55" s="446">
        <v>0</v>
      </c>
      <c r="N55" s="446">
        <v>0</v>
      </c>
      <c r="O55" s="447">
        <v>0</v>
      </c>
    </row>
    <row r="56" spans="1:15" ht="15" thickBot="1" x14ac:dyDescent="0.35">
      <c r="A56" s="755" t="s">
        <v>193</v>
      </c>
      <c r="B56" s="756"/>
      <c r="C56" s="756"/>
      <c r="D56" s="400"/>
      <c r="E56" s="401">
        <f t="shared" ref="E56:O56" si="6">E57+E78</f>
        <v>645840</v>
      </c>
      <c r="F56" s="417">
        <f t="shared" si="6"/>
        <v>0</v>
      </c>
      <c r="G56" s="417">
        <f t="shared" si="6"/>
        <v>72000</v>
      </c>
      <c r="H56" s="418">
        <f t="shared" si="6"/>
        <v>0</v>
      </c>
      <c r="I56" s="418">
        <f t="shared" si="6"/>
        <v>45000</v>
      </c>
      <c r="J56" s="418">
        <f t="shared" si="6"/>
        <v>9000</v>
      </c>
      <c r="K56" s="418">
        <f t="shared" si="6"/>
        <v>108000</v>
      </c>
      <c r="L56" s="418">
        <f t="shared" si="6"/>
        <v>0</v>
      </c>
      <c r="M56" s="418">
        <f t="shared" si="6"/>
        <v>45000</v>
      </c>
      <c r="N56" s="418">
        <f t="shared" si="6"/>
        <v>281340</v>
      </c>
      <c r="O56" s="419">
        <f t="shared" si="6"/>
        <v>54000</v>
      </c>
    </row>
    <row r="57" spans="1:15" ht="15" outlineLevel="1" thickBot="1" x14ac:dyDescent="0.35">
      <c r="A57" s="399" t="s">
        <v>194</v>
      </c>
      <c r="B57" s="399"/>
      <c r="C57" s="399"/>
      <c r="D57" s="402"/>
      <c r="E57" s="403">
        <f t="shared" ref="E57:O57" si="7">SUM(E58:E77)</f>
        <v>614340</v>
      </c>
      <c r="F57" s="448">
        <f t="shared" si="7"/>
        <v>0</v>
      </c>
      <c r="G57" s="448">
        <f t="shared" si="7"/>
        <v>72000</v>
      </c>
      <c r="H57" s="449">
        <f t="shared" si="7"/>
        <v>0</v>
      </c>
      <c r="I57" s="449">
        <f t="shared" si="7"/>
        <v>45000</v>
      </c>
      <c r="J57" s="449">
        <f t="shared" si="7"/>
        <v>9000</v>
      </c>
      <c r="K57" s="449">
        <f t="shared" si="7"/>
        <v>108000</v>
      </c>
      <c r="L57" s="449">
        <f t="shared" si="7"/>
        <v>0</v>
      </c>
      <c r="M57" s="449">
        <f t="shared" si="7"/>
        <v>45000</v>
      </c>
      <c r="N57" s="449">
        <f t="shared" si="7"/>
        <v>281340</v>
      </c>
      <c r="O57" s="450">
        <f t="shared" si="7"/>
        <v>54000</v>
      </c>
    </row>
    <row r="58" spans="1:15" outlineLevel="2" x14ac:dyDescent="0.3">
      <c r="A58" s="751" t="s">
        <v>195</v>
      </c>
      <c r="B58" s="752" t="s">
        <v>196</v>
      </c>
      <c r="C58" s="752">
        <v>635009</v>
      </c>
      <c r="D58" s="404" t="s">
        <v>100</v>
      </c>
      <c r="E58" s="405">
        <f>SUM(F58:O58)</f>
        <v>0</v>
      </c>
      <c r="F58" s="420">
        <v>0</v>
      </c>
      <c r="G58" s="421">
        <v>0</v>
      </c>
      <c r="H58" s="422">
        <v>0</v>
      </c>
      <c r="I58" s="422">
        <v>0</v>
      </c>
      <c r="J58" s="422">
        <v>0</v>
      </c>
      <c r="K58" s="422">
        <v>0</v>
      </c>
      <c r="L58" s="422">
        <v>0</v>
      </c>
      <c r="M58" s="422">
        <v>0</v>
      </c>
      <c r="N58" s="422">
        <v>0</v>
      </c>
      <c r="O58" s="423">
        <v>0</v>
      </c>
    </row>
    <row r="59" spans="1:15" outlineLevel="2" x14ac:dyDescent="0.3">
      <c r="A59" s="751"/>
      <c r="B59" s="752"/>
      <c r="C59" s="752"/>
      <c r="D59" s="406" t="s">
        <v>101</v>
      </c>
      <c r="E59" s="407">
        <f>SUM(F59:O59)</f>
        <v>61600</v>
      </c>
      <c r="F59" s="424">
        <v>0</v>
      </c>
      <c r="G59" s="425">
        <v>8000</v>
      </c>
      <c r="H59" s="426">
        <v>0</v>
      </c>
      <c r="I59" s="426">
        <v>5000</v>
      </c>
      <c r="J59" s="426">
        <v>1000</v>
      </c>
      <c r="K59" s="426">
        <v>12000</v>
      </c>
      <c r="L59" s="426">
        <v>0</v>
      </c>
      <c r="M59" s="426">
        <v>5000</v>
      </c>
      <c r="N59" s="426">
        <f>6000+6000+3000+3600+6000</f>
        <v>24600</v>
      </c>
      <c r="O59" s="427">
        <v>6000</v>
      </c>
    </row>
    <row r="60" spans="1:15" outlineLevel="2" x14ac:dyDescent="0.3">
      <c r="A60" s="751"/>
      <c r="B60" s="752"/>
      <c r="C60" s="752"/>
      <c r="D60" s="406" t="s">
        <v>102</v>
      </c>
      <c r="E60" s="407">
        <f t="shared" ref="E60:E67" si="8">SUM(F60:O60)</f>
        <v>61600</v>
      </c>
      <c r="F60" s="424">
        <v>0</v>
      </c>
      <c r="G60" s="425">
        <v>8000</v>
      </c>
      <c r="H60" s="426">
        <v>0</v>
      </c>
      <c r="I60" s="426">
        <v>5000</v>
      </c>
      <c r="J60" s="426">
        <v>1000</v>
      </c>
      <c r="K60" s="426">
        <v>12000</v>
      </c>
      <c r="L60" s="426">
        <v>0</v>
      </c>
      <c r="M60" s="426">
        <v>5000</v>
      </c>
      <c r="N60" s="426">
        <f t="shared" ref="N60:N67" si="9">6000+6000+3000+3600+6000</f>
        <v>24600</v>
      </c>
      <c r="O60" s="427">
        <v>6000</v>
      </c>
    </row>
    <row r="61" spans="1:15" outlineLevel="2" x14ac:dyDescent="0.3">
      <c r="A61" s="751"/>
      <c r="B61" s="752"/>
      <c r="C61" s="752"/>
      <c r="D61" s="406" t="s">
        <v>103</v>
      </c>
      <c r="E61" s="407">
        <f t="shared" si="8"/>
        <v>61600</v>
      </c>
      <c r="F61" s="424">
        <v>0</v>
      </c>
      <c r="G61" s="425">
        <v>8000</v>
      </c>
      <c r="H61" s="426">
        <v>0</v>
      </c>
      <c r="I61" s="426">
        <v>5000</v>
      </c>
      <c r="J61" s="426">
        <v>1000</v>
      </c>
      <c r="K61" s="426">
        <v>12000</v>
      </c>
      <c r="L61" s="426">
        <v>0</v>
      </c>
      <c r="M61" s="426">
        <v>5000</v>
      </c>
      <c r="N61" s="426">
        <f t="shared" si="9"/>
        <v>24600</v>
      </c>
      <c r="O61" s="427">
        <v>6000</v>
      </c>
    </row>
    <row r="62" spans="1:15" outlineLevel="2" x14ac:dyDescent="0.3">
      <c r="A62" s="751"/>
      <c r="B62" s="752"/>
      <c r="C62" s="752"/>
      <c r="D62" s="406" t="s">
        <v>104</v>
      </c>
      <c r="E62" s="407">
        <f t="shared" si="8"/>
        <v>61600</v>
      </c>
      <c r="F62" s="424">
        <v>0</v>
      </c>
      <c r="G62" s="425">
        <v>8000</v>
      </c>
      <c r="H62" s="426">
        <v>0</v>
      </c>
      <c r="I62" s="426">
        <v>5000</v>
      </c>
      <c r="J62" s="426">
        <v>1000</v>
      </c>
      <c r="K62" s="426">
        <v>12000</v>
      </c>
      <c r="L62" s="426">
        <v>0</v>
      </c>
      <c r="M62" s="426">
        <v>5000</v>
      </c>
      <c r="N62" s="426">
        <f t="shared" si="9"/>
        <v>24600</v>
      </c>
      <c r="O62" s="427">
        <v>6000</v>
      </c>
    </row>
    <row r="63" spans="1:15" outlineLevel="2" x14ac:dyDescent="0.3">
      <c r="A63" s="751"/>
      <c r="B63" s="752"/>
      <c r="C63" s="752"/>
      <c r="D63" s="406" t="s">
        <v>105</v>
      </c>
      <c r="E63" s="407">
        <f t="shared" si="8"/>
        <v>61600</v>
      </c>
      <c r="F63" s="424">
        <v>0</v>
      </c>
      <c r="G63" s="425">
        <v>8000</v>
      </c>
      <c r="H63" s="426">
        <v>0</v>
      </c>
      <c r="I63" s="426">
        <v>5000</v>
      </c>
      <c r="J63" s="426">
        <v>1000</v>
      </c>
      <c r="K63" s="426">
        <v>12000</v>
      </c>
      <c r="L63" s="426">
        <v>0</v>
      </c>
      <c r="M63" s="426">
        <v>5000</v>
      </c>
      <c r="N63" s="426">
        <f t="shared" si="9"/>
        <v>24600</v>
      </c>
      <c r="O63" s="427">
        <v>6000</v>
      </c>
    </row>
    <row r="64" spans="1:15" outlineLevel="2" x14ac:dyDescent="0.3">
      <c r="A64" s="751"/>
      <c r="B64" s="752"/>
      <c r="C64" s="752"/>
      <c r="D64" s="406" t="s">
        <v>106</v>
      </c>
      <c r="E64" s="407">
        <f t="shared" si="8"/>
        <v>61600</v>
      </c>
      <c r="F64" s="424">
        <v>0</v>
      </c>
      <c r="G64" s="425">
        <v>8000</v>
      </c>
      <c r="H64" s="426">
        <v>0</v>
      </c>
      <c r="I64" s="426">
        <v>5000</v>
      </c>
      <c r="J64" s="426">
        <v>1000</v>
      </c>
      <c r="K64" s="426">
        <v>12000</v>
      </c>
      <c r="L64" s="426">
        <v>0</v>
      </c>
      <c r="M64" s="426">
        <v>5000</v>
      </c>
      <c r="N64" s="426">
        <f t="shared" si="9"/>
        <v>24600</v>
      </c>
      <c r="O64" s="427">
        <v>6000</v>
      </c>
    </row>
    <row r="65" spans="1:15" outlineLevel="2" x14ac:dyDescent="0.3">
      <c r="A65" s="751"/>
      <c r="B65" s="752"/>
      <c r="C65" s="752"/>
      <c r="D65" s="406" t="s">
        <v>107</v>
      </c>
      <c r="E65" s="407">
        <f t="shared" si="8"/>
        <v>61600</v>
      </c>
      <c r="F65" s="424">
        <v>0</v>
      </c>
      <c r="G65" s="425">
        <v>8000</v>
      </c>
      <c r="H65" s="426">
        <v>0</v>
      </c>
      <c r="I65" s="426">
        <v>5000</v>
      </c>
      <c r="J65" s="426">
        <v>1000</v>
      </c>
      <c r="K65" s="426">
        <v>12000</v>
      </c>
      <c r="L65" s="426">
        <v>0</v>
      </c>
      <c r="M65" s="426">
        <v>5000</v>
      </c>
      <c r="N65" s="426">
        <f t="shared" si="9"/>
        <v>24600</v>
      </c>
      <c r="O65" s="427">
        <v>6000</v>
      </c>
    </row>
    <row r="66" spans="1:15" outlineLevel="2" x14ac:dyDescent="0.3">
      <c r="A66" s="751"/>
      <c r="B66" s="752"/>
      <c r="C66" s="752"/>
      <c r="D66" s="406" t="s">
        <v>108</v>
      </c>
      <c r="E66" s="407">
        <f t="shared" si="8"/>
        <v>61600</v>
      </c>
      <c r="F66" s="424">
        <v>0</v>
      </c>
      <c r="G66" s="425">
        <v>8000</v>
      </c>
      <c r="H66" s="426">
        <v>0</v>
      </c>
      <c r="I66" s="426">
        <v>5000</v>
      </c>
      <c r="J66" s="426">
        <v>1000</v>
      </c>
      <c r="K66" s="426">
        <v>12000</v>
      </c>
      <c r="L66" s="426">
        <v>0</v>
      </c>
      <c r="M66" s="426">
        <v>5000</v>
      </c>
      <c r="N66" s="426">
        <f t="shared" si="9"/>
        <v>24600</v>
      </c>
      <c r="O66" s="427">
        <v>6000</v>
      </c>
    </row>
    <row r="67" spans="1:15" ht="15" outlineLevel="2" thickBot="1" x14ac:dyDescent="0.35">
      <c r="A67" s="751"/>
      <c r="B67" s="752"/>
      <c r="C67" s="752"/>
      <c r="D67" s="408" t="s">
        <v>109</v>
      </c>
      <c r="E67" s="407">
        <f t="shared" si="8"/>
        <v>61600</v>
      </c>
      <c r="F67" s="424">
        <v>0</v>
      </c>
      <c r="G67" s="425">
        <v>8000</v>
      </c>
      <c r="H67" s="426">
        <v>0</v>
      </c>
      <c r="I67" s="426">
        <v>5000</v>
      </c>
      <c r="J67" s="426">
        <v>1000</v>
      </c>
      <c r="K67" s="426">
        <v>12000</v>
      </c>
      <c r="L67" s="426">
        <v>0</v>
      </c>
      <c r="M67" s="426">
        <v>5000</v>
      </c>
      <c r="N67" s="426">
        <f t="shared" si="9"/>
        <v>24600</v>
      </c>
      <c r="O67" s="427">
        <v>6000</v>
      </c>
    </row>
    <row r="68" spans="1:15" outlineLevel="2" x14ac:dyDescent="0.3">
      <c r="A68" s="751" t="s">
        <v>197</v>
      </c>
      <c r="B68" s="752" t="s">
        <v>198</v>
      </c>
      <c r="C68" s="752">
        <v>718006</v>
      </c>
      <c r="D68" s="404" t="s">
        <v>100</v>
      </c>
      <c r="E68" s="405">
        <f>SUM(F68:O68)</f>
        <v>0</v>
      </c>
      <c r="F68" s="420">
        <v>0</v>
      </c>
      <c r="G68" s="421">
        <v>0</v>
      </c>
      <c r="H68" s="422">
        <v>0</v>
      </c>
      <c r="I68" s="422">
        <v>0</v>
      </c>
      <c r="J68" s="422">
        <v>0</v>
      </c>
      <c r="K68" s="422">
        <v>0</v>
      </c>
      <c r="L68" s="422">
        <v>0</v>
      </c>
      <c r="M68" s="422">
        <v>0</v>
      </c>
      <c r="N68" s="422">
        <v>0</v>
      </c>
      <c r="O68" s="423">
        <v>0</v>
      </c>
    </row>
    <row r="69" spans="1:15" outlineLevel="2" x14ac:dyDescent="0.3">
      <c r="A69" s="751"/>
      <c r="B69" s="752"/>
      <c r="C69" s="752"/>
      <c r="D69" s="406" t="s">
        <v>101</v>
      </c>
      <c r="E69" s="407">
        <f>SUM(F69:O69)</f>
        <v>6660</v>
      </c>
      <c r="F69" s="424">
        <v>0</v>
      </c>
      <c r="G69" s="425">
        <v>0</v>
      </c>
      <c r="H69" s="426">
        <v>0</v>
      </c>
      <c r="I69" s="426">
        <v>0</v>
      </c>
      <c r="J69" s="426">
        <v>0</v>
      </c>
      <c r="K69" s="426">
        <v>0</v>
      </c>
      <c r="L69" s="426">
        <v>0</v>
      </c>
      <c r="M69" s="426">
        <v>0</v>
      </c>
      <c r="N69" s="426">
        <f>3660+3000</f>
        <v>6660</v>
      </c>
      <c r="O69" s="427">
        <v>0</v>
      </c>
    </row>
    <row r="70" spans="1:15" outlineLevel="2" x14ac:dyDescent="0.3">
      <c r="A70" s="751"/>
      <c r="B70" s="752"/>
      <c r="C70" s="752"/>
      <c r="D70" s="406" t="s">
        <v>102</v>
      </c>
      <c r="E70" s="407">
        <f t="shared" ref="E70:E77" si="10">SUM(F70:O70)</f>
        <v>6660</v>
      </c>
      <c r="F70" s="424">
        <v>0</v>
      </c>
      <c r="G70" s="425">
        <v>0</v>
      </c>
      <c r="H70" s="426">
        <v>0</v>
      </c>
      <c r="I70" s="426">
        <v>0</v>
      </c>
      <c r="J70" s="426">
        <v>0</v>
      </c>
      <c r="K70" s="426">
        <v>0</v>
      </c>
      <c r="L70" s="426">
        <v>0</v>
      </c>
      <c r="M70" s="426">
        <v>0</v>
      </c>
      <c r="N70" s="426">
        <f t="shared" ref="N70:N77" si="11">3660+3000</f>
        <v>6660</v>
      </c>
      <c r="O70" s="427">
        <v>0</v>
      </c>
    </row>
    <row r="71" spans="1:15" outlineLevel="2" x14ac:dyDescent="0.3">
      <c r="A71" s="751"/>
      <c r="B71" s="752"/>
      <c r="C71" s="752"/>
      <c r="D71" s="406" t="s">
        <v>103</v>
      </c>
      <c r="E71" s="407">
        <f t="shared" si="10"/>
        <v>6660</v>
      </c>
      <c r="F71" s="424">
        <v>0</v>
      </c>
      <c r="G71" s="425">
        <v>0</v>
      </c>
      <c r="H71" s="426">
        <v>0</v>
      </c>
      <c r="I71" s="426">
        <v>0</v>
      </c>
      <c r="J71" s="426">
        <v>0</v>
      </c>
      <c r="K71" s="426">
        <v>0</v>
      </c>
      <c r="L71" s="426">
        <v>0</v>
      </c>
      <c r="M71" s="426">
        <v>0</v>
      </c>
      <c r="N71" s="426">
        <f t="shared" si="11"/>
        <v>6660</v>
      </c>
      <c r="O71" s="427">
        <v>0</v>
      </c>
    </row>
    <row r="72" spans="1:15" outlineLevel="2" x14ac:dyDescent="0.3">
      <c r="A72" s="751"/>
      <c r="B72" s="752"/>
      <c r="C72" s="752"/>
      <c r="D72" s="406" t="s">
        <v>104</v>
      </c>
      <c r="E72" s="407">
        <f t="shared" si="10"/>
        <v>6660</v>
      </c>
      <c r="F72" s="424">
        <v>0</v>
      </c>
      <c r="G72" s="425">
        <v>0</v>
      </c>
      <c r="H72" s="426">
        <v>0</v>
      </c>
      <c r="I72" s="426">
        <v>0</v>
      </c>
      <c r="J72" s="426">
        <v>0</v>
      </c>
      <c r="K72" s="426">
        <v>0</v>
      </c>
      <c r="L72" s="426">
        <v>0</v>
      </c>
      <c r="M72" s="426">
        <v>0</v>
      </c>
      <c r="N72" s="426">
        <f t="shared" si="11"/>
        <v>6660</v>
      </c>
      <c r="O72" s="427">
        <v>0</v>
      </c>
    </row>
    <row r="73" spans="1:15" outlineLevel="2" x14ac:dyDescent="0.3">
      <c r="A73" s="751"/>
      <c r="B73" s="752"/>
      <c r="C73" s="752"/>
      <c r="D73" s="406" t="s">
        <v>105</v>
      </c>
      <c r="E73" s="407">
        <f t="shared" si="10"/>
        <v>6660</v>
      </c>
      <c r="F73" s="424">
        <v>0</v>
      </c>
      <c r="G73" s="425">
        <v>0</v>
      </c>
      <c r="H73" s="426">
        <v>0</v>
      </c>
      <c r="I73" s="426">
        <v>0</v>
      </c>
      <c r="J73" s="426">
        <v>0</v>
      </c>
      <c r="K73" s="426">
        <v>0</v>
      </c>
      <c r="L73" s="426">
        <v>0</v>
      </c>
      <c r="M73" s="426">
        <v>0</v>
      </c>
      <c r="N73" s="426">
        <f t="shared" si="11"/>
        <v>6660</v>
      </c>
      <c r="O73" s="427">
        <v>0</v>
      </c>
    </row>
    <row r="74" spans="1:15" outlineLevel="2" x14ac:dyDescent="0.3">
      <c r="A74" s="751"/>
      <c r="B74" s="752"/>
      <c r="C74" s="752"/>
      <c r="D74" s="406" t="s">
        <v>106</v>
      </c>
      <c r="E74" s="407">
        <f t="shared" si="10"/>
        <v>6660</v>
      </c>
      <c r="F74" s="424">
        <v>0</v>
      </c>
      <c r="G74" s="425">
        <v>0</v>
      </c>
      <c r="H74" s="426">
        <v>0</v>
      </c>
      <c r="I74" s="426">
        <v>0</v>
      </c>
      <c r="J74" s="426">
        <v>0</v>
      </c>
      <c r="K74" s="426">
        <v>0</v>
      </c>
      <c r="L74" s="426">
        <v>0</v>
      </c>
      <c r="M74" s="426">
        <v>0</v>
      </c>
      <c r="N74" s="426">
        <f t="shared" si="11"/>
        <v>6660</v>
      </c>
      <c r="O74" s="427">
        <v>0</v>
      </c>
    </row>
    <row r="75" spans="1:15" outlineLevel="2" x14ac:dyDescent="0.3">
      <c r="A75" s="751"/>
      <c r="B75" s="752"/>
      <c r="C75" s="752"/>
      <c r="D75" s="406" t="s">
        <v>107</v>
      </c>
      <c r="E75" s="407">
        <f t="shared" si="10"/>
        <v>6660</v>
      </c>
      <c r="F75" s="424">
        <v>0</v>
      </c>
      <c r="G75" s="425">
        <v>0</v>
      </c>
      <c r="H75" s="426">
        <v>0</v>
      </c>
      <c r="I75" s="426">
        <v>0</v>
      </c>
      <c r="J75" s="426">
        <v>0</v>
      </c>
      <c r="K75" s="426">
        <v>0</v>
      </c>
      <c r="L75" s="426">
        <v>0</v>
      </c>
      <c r="M75" s="426">
        <v>0</v>
      </c>
      <c r="N75" s="426">
        <f t="shared" si="11"/>
        <v>6660</v>
      </c>
      <c r="O75" s="427">
        <v>0</v>
      </c>
    </row>
    <row r="76" spans="1:15" outlineLevel="2" x14ac:dyDescent="0.3">
      <c r="A76" s="751"/>
      <c r="B76" s="752"/>
      <c r="C76" s="752"/>
      <c r="D76" s="406" t="s">
        <v>108</v>
      </c>
      <c r="E76" s="407">
        <f t="shared" si="10"/>
        <v>6660</v>
      </c>
      <c r="F76" s="424">
        <v>0</v>
      </c>
      <c r="G76" s="425">
        <v>0</v>
      </c>
      <c r="H76" s="426">
        <v>0</v>
      </c>
      <c r="I76" s="426">
        <v>0</v>
      </c>
      <c r="J76" s="426">
        <v>0</v>
      </c>
      <c r="K76" s="426">
        <v>0</v>
      </c>
      <c r="L76" s="426">
        <v>0</v>
      </c>
      <c r="M76" s="426">
        <v>0</v>
      </c>
      <c r="N76" s="426">
        <f t="shared" si="11"/>
        <v>6660</v>
      </c>
      <c r="O76" s="427">
        <v>0</v>
      </c>
    </row>
    <row r="77" spans="1:15" ht="15" outlineLevel="2" thickBot="1" x14ac:dyDescent="0.35">
      <c r="A77" s="751"/>
      <c r="B77" s="752"/>
      <c r="C77" s="752"/>
      <c r="D77" s="408" t="s">
        <v>109</v>
      </c>
      <c r="E77" s="407">
        <f t="shared" si="10"/>
        <v>6660</v>
      </c>
      <c r="F77" s="428">
        <v>0</v>
      </c>
      <c r="G77" s="429">
        <v>0</v>
      </c>
      <c r="H77" s="430">
        <v>0</v>
      </c>
      <c r="I77" s="430">
        <v>0</v>
      </c>
      <c r="J77" s="430">
        <v>0</v>
      </c>
      <c r="K77" s="430">
        <v>0</v>
      </c>
      <c r="L77" s="430">
        <v>0</v>
      </c>
      <c r="M77" s="430">
        <v>0</v>
      </c>
      <c r="N77" s="426">
        <f t="shared" si="11"/>
        <v>6660</v>
      </c>
      <c r="O77" s="427">
        <v>0</v>
      </c>
    </row>
    <row r="78" spans="1:15" ht="15" outlineLevel="1" thickBot="1" x14ac:dyDescent="0.35">
      <c r="A78" s="399" t="s">
        <v>72</v>
      </c>
      <c r="B78" s="399"/>
      <c r="C78" s="399"/>
      <c r="D78" s="402"/>
      <c r="E78" s="652">
        <f t="shared" ref="E78:N78" si="12">SUM(E79:E128)</f>
        <v>31500</v>
      </c>
      <c r="F78" s="651">
        <f t="shared" si="12"/>
        <v>0</v>
      </c>
      <c r="G78" s="451">
        <f t="shared" si="12"/>
        <v>0</v>
      </c>
      <c r="H78" s="452">
        <f t="shared" si="12"/>
        <v>0</v>
      </c>
      <c r="I78" s="452">
        <f t="shared" si="12"/>
        <v>0</v>
      </c>
      <c r="J78" s="452">
        <f t="shared" si="12"/>
        <v>0</v>
      </c>
      <c r="K78" s="452">
        <f t="shared" si="12"/>
        <v>0</v>
      </c>
      <c r="L78" s="452">
        <f t="shared" si="12"/>
        <v>0</v>
      </c>
      <c r="M78" s="452">
        <f t="shared" si="12"/>
        <v>0</v>
      </c>
      <c r="N78" s="452">
        <f t="shared" si="12"/>
        <v>0</v>
      </c>
      <c r="O78" s="453">
        <v>0</v>
      </c>
    </row>
    <row r="79" spans="1:15" outlineLevel="2" x14ac:dyDescent="0.3">
      <c r="A79" s="751" t="s">
        <v>199</v>
      </c>
      <c r="B79" s="752" t="s">
        <v>196</v>
      </c>
      <c r="C79" s="752">
        <v>635009</v>
      </c>
      <c r="D79" s="404" t="s">
        <v>100</v>
      </c>
      <c r="E79" s="411">
        <f>SUM(F79:JO79)</f>
        <v>0</v>
      </c>
      <c r="F79" s="436">
        <v>0</v>
      </c>
      <c r="G79" s="437">
        <v>0</v>
      </c>
      <c r="H79" s="438">
        <v>0</v>
      </c>
      <c r="I79" s="438">
        <v>0</v>
      </c>
      <c r="J79" s="438">
        <v>0</v>
      </c>
      <c r="K79" s="438">
        <v>0</v>
      </c>
      <c r="L79" s="438">
        <v>0</v>
      </c>
      <c r="M79" s="438">
        <v>0</v>
      </c>
      <c r="N79" s="438">
        <v>0</v>
      </c>
      <c r="O79" s="439">
        <v>0</v>
      </c>
    </row>
    <row r="80" spans="1:15" outlineLevel="2" x14ac:dyDescent="0.3">
      <c r="A80" s="751"/>
      <c r="B80" s="752"/>
      <c r="C80" s="752"/>
      <c r="D80" s="406" t="s">
        <v>101</v>
      </c>
      <c r="E80" s="412">
        <f>SUM(F80:O80)</f>
        <v>0</v>
      </c>
      <c r="F80" s="440">
        <f>F25*0.1</f>
        <v>0</v>
      </c>
      <c r="G80" s="441">
        <v>0</v>
      </c>
      <c r="H80" s="442">
        <v>0</v>
      </c>
      <c r="I80" s="442">
        <v>0</v>
      </c>
      <c r="J80" s="442">
        <v>0</v>
      </c>
      <c r="K80" s="442">
        <v>0</v>
      </c>
      <c r="L80" s="442">
        <v>0</v>
      </c>
      <c r="M80" s="442">
        <v>0</v>
      </c>
      <c r="N80" s="442">
        <v>0</v>
      </c>
      <c r="O80" s="443">
        <v>0</v>
      </c>
    </row>
    <row r="81" spans="1:15" outlineLevel="2" x14ac:dyDescent="0.3">
      <c r="A81" s="751"/>
      <c r="B81" s="752"/>
      <c r="C81" s="752"/>
      <c r="D81" s="406" t="s">
        <v>102</v>
      </c>
      <c r="E81" s="412">
        <f t="shared" ref="E81:E88" si="13">SUM(F81:O81)</f>
        <v>0</v>
      </c>
      <c r="F81" s="440">
        <f>F25*0.1</f>
        <v>0</v>
      </c>
      <c r="G81" s="441">
        <v>0</v>
      </c>
      <c r="H81" s="442">
        <v>0</v>
      </c>
      <c r="I81" s="442">
        <v>0</v>
      </c>
      <c r="J81" s="442">
        <v>0</v>
      </c>
      <c r="K81" s="442">
        <v>0</v>
      </c>
      <c r="L81" s="442">
        <v>0</v>
      </c>
      <c r="M81" s="442">
        <v>0</v>
      </c>
      <c r="N81" s="442">
        <v>0</v>
      </c>
      <c r="O81" s="443">
        <v>0</v>
      </c>
    </row>
    <row r="82" spans="1:15" outlineLevel="2" x14ac:dyDescent="0.3">
      <c r="A82" s="751"/>
      <c r="B82" s="752"/>
      <c r="C82" s="752"/>
      <c r="D82" s="406" t="s">
        <v>103</v>
      </c>
      <c r="E82" s="412">
        <f t="shared" si="13"/>
        <v>0</v>
      </c>
      <c r="F82" s="440">
        <f>F25*0.1</f>
        <v>0</v>
      </c>
      <c r="G82" s="441">
        <v>0</v>
      </c>
      <c r="H82" s="442">
        <v>0</v>
      </c>
      <c r="I82" s="442">
        <v>0</v>
      </c>
      <c r="J82" s="442">
        <v>0</v>
      </c>
      <c r="K82" s="442">
        <v>0</v>
      </c>
      <c r="L82" s="442">
        <v>0</v>
      </c>
      <c r="M82" s="442">
        <v>0</v>
      </c>
      <c r="N82" s="442">
        <v>0</v>
      </c>
      <c r="O82" s="443">
        <v>0</v>
      </c>
    </row>
    <row r="83" spans="1:15" outlineLevel="2" x14ac:dyDescent="0.3">
      <c r="A83" s="751"/>
      <c r="B83" s="752"/>
      <c r="C83" s="752"/>
      <c r="D83" s="406" t="s">
        <v>104</v>
      </c>
      <c r="E83" s="412">
        <f t="shared" si="13"/>
        <v>0</v>
      </c>
      <c r="F83" s="440">
        <f>F25*0.1</f>
        <v>0</v>
      </c>
      <c r="G83" s="441">
        <v>0</v>
      </c>
      <c r="H83" s="442">
        <v>0</v>
      </c>
      <c r="I83" s="442">
        <v>0</v>
      </c>
      <c r="J83" s="442">
        <v>0</v>
      </c>
      <c r="K83" s="442">
        <v>0</v>
      </c>
      <c r="L83" s="442">
        <v>0</v>
      </c>
      <c r="M83" s="442">
        <v>0</v>
      </c>
      <c r="N83" s="442">
        <v>0</v>
      </c>
      <c r="O83" s="443">
        <v>0</v>
      </c>
    </row>
    <row r="84" spans="1:15" outlineLevel="2" x14ac:dyDescent="0.3">
      <c r="A84" s="751"/>
      <c r="B84" s="752"/>
      <c r="C84" s="752"/>
      <c r="D84" s="406" t="s">
        <v>105</v>
      </c>
      <c r="E84" s="412">
        <f t="shared" si="13"/>
        <v>0</v>
      </c>
      <c r="F84" s="440">
        <f>F25*0.1</f>
        <v>0</v>
      </c>
      <c r="G84" s="441">
        <v>0</v>
      </c>
      <c r="H84" s="442">
        <v>0</v>
      </c>
      <c r="I84" s="442">
        <v>0</v>
      </c>
      <c r="J84" s="442">
        <v>0</v>
      </c>
      <c r="K84" s="442">
        <v>0</v>
      </c>
      <c r="L84" s="442">
        <v>0</v>
      </c>
      <c r="M84" s="442">
        <v>0</v>
      </c>
      <c r="N84" s="442">
        <v>0</v>
      </c>
      <c r="O84" s="443">
        <v>0</v>
      </c>
    </row>
    <row r="85" spans="1:15" outlineLevel="2" x14ac:dyDescent="0.3">
      <c r="A85" s="751"/>
      <c r="B85" s="752"/>
      <c r="C85" s="752"/>
      <c r="D85" s="406" t="s">
        <v>106</v>
      </c>
      <c r="E85" s="412">
        <f t="shared" si="13"/>
        <v>0</v>
      </c>
      <c r="F85" s="440">
        <f>F25*0.1</f>
        <v>0</v>
      </c>
      <c r="G85" s="441">
        <v>0</v>
      </c>
      <c r="H85" s="442">
        <v>0</v>
      </c>
      <c r="I85" s="442">
        <v>0</v>
      </c>
      <c r="J85" s="442">
        <v>0</v>
      </c>
      <c r="K85" s="442">
        <v>0</v>
      </c>
      <c r="L85" s="442">
        <v>0</v>
      </c>
      <c r="M85" s="442">
        <v>0</v>
      </c>
      <c r="N85" s="442">
        <v>0</v>
      </c>
      <c r="O85" s="443">
        <v>0</v>
      </c>
    </row>
    <row r="86" spans="1:15" outlineLevel="2" x14ac:dyDescent="0.3">
      <c r="A86" s="751"/>
      <c r="B86" s="752"/>
      <c r="C86" s="752"/>
      <c r="D86" s="406" t="s">
        <v>107</v>
      </c>
      <c r="E86" s="412">
        <f t="shared" si="13"/>
        <v>0</v>
      </c>
      <c r="F86" s="440">
        <f>F25*0.1</f>
        <v>0</v>
      </c>
      <c r="G86" s="441">
        <v>0</v>
      </c>
      <c r="H86" s="442">
        <v>0</v>
      </c>
      <c r="I86" s="442">
        <v>0</v>
      </c>
      <c r="J86" s="442">
        <v>0</v>
      </c>
      <c r="K86" s="442">
        <v>0</v>
      </c>
      <c r="L86" s="442">
        <v>0</v>
      </c>
      <c r="M86" s="442">
        <v>0</v>
      </c>
      <c r="N86" s="442">
        <v>0</v>
      </c>
      <c r="O86" s="443">
        <v>0</v>
      </c>
    </row>
    <row r="87" spans="1:15" outlineLevel="2" x14ac:dyDescent="0.3">
      <c r="A87" s="751"/>
      <c r="B87" s="752"/>
      <c r="C87" s="752"/>
      <c r="D87" s="406" t="s">
        <v>108</v>
      </c>
      <c r="E87" s="412">
        <f t="shared" si="13"/>
        <v>0</v>
      </c>
      <c r="F87" s="440">
        <f>F25*0.1</f>
        <v>0</v>
      </c>
      <c r="G87" s="441">
        <v>0</v>
      </c>
      <c r="H87" s="442">
        <v>0</v>
      </c>
      <c r="I87" s="442">
        <v>0</v>
      </c>
      <c r="J87" s="442">
        <v>0</v>
      </c>
      <c r="K87" s="442">
        <v>0</v>
      </c>
      <c r="L87" s="442">
        <v>0</v>
      </c>
      <c r="M87" s="442">
        <v>0</v>
      </c>
      <c r="N87" s="442">
        <v>0</v>
      </c>
      <c r="O87" s="443">
        <v>0</v>
      </c>
    </row>
    <row r="88" spans="1:15" ht="15" outlineLevel="2" thickBot="1" x14ac:dyDescent="0.35">
      <c r="A88" s="751"/>
      <c r="B88" s="752"/>
      <c r="C88" s="752"/>
      <c r="D88" s="408" t="s">
        <v>109</v>
      </c>
      <c r="E88" s="412">
        <f t="shared" si="13"/>
        <v>0</v>
      </c>
      <c r="F88" s="444">
        <f>F25*0.1</f>
        <v>0</v>
      </c>
      <c r="G88" s="445">
        <v>0</v>
      </c>
      <c r="H88" s="446">
        <v>0</v>
      </c>
      <c r="I88" s="446">
        <v>0</v>
      </c>
      <c r="J88" s="446">
        <v>0</v>
      </c>
      <c r="K88" s="446">
        <v>0</v>
      </c>
      <c r="L88" s="446">
        <v>0</v>
      </c>
      <c r="M88" s="446">
        <v>0</v>
      </c>
      <c r="N88" s="446">
        <v>0</v>
      </c>
      <c r="O88" s="447">
        <v>0</v>
      </c>
    </row>
    <row r="89" spans="1:15" outlineLevel="2" x14ac:dyDescent="0.3">
      <c r="A89" s="751" t="s">
        <v>200</v>
      </c>
      <c r="B89" s="752" t="s">
        <v>201</v>
      </c>
      <c r="C89" s="752">
        <v>637005</v>
      </c>
      <c r="D89" s="404" t="s">
        <v>100</v>
      </c>
      <c r="E89" s="411">
        <f>SUM(F89:JO89)</f>
        <v>0</v>
      </c>
      <c r="F89" s="436">
        <v>0</v>
      </c>
      <c r="G89" s="437">
        <v>0</v>
      </c>
      <c r="H89" s="438">
        <v>0</v>
      </c>
      <c r="I89" s="438">
        <v>0</v>
      </c>
      <c r="J89" s="438">
        <v>0</v>
      </c>
      <c r="K89" s="438">
        <v>0</v>
      </c>
      <c r="L89" s="438">
        <v>0</v>
      </c>
      <c r="M89" s="438">
        <v>0</v>
      </c>
      <c r="N89" s="438">
        <v>0</v>
      </c>
      <c r="O89" s="439">
        <v>0</v>
      </c>
    </row>
    <row r="90" spans="1:15" outlineLevel="2" x14ac:dyDescent="0.3">
      <c r="A90" s="751"/>
      <c r="B90" s="752"/>
      <c r="C90" s="752"/>
      <c r="D90" s="406" t="s">
        <v>101</v>
      </c>
      <c r="E90" s="412">
        <f t="shared" ref="E90:E128" si="14">SUM(F90:O90)</f>
        <v>0</v>
      </c>
      <c r="F90" s="440">
        <v>0</v>
      </c>
      <c r="G90" s="441">
        <v>0</v>
      </c>
      <c r="H90" s="442">
        <v>0</v>
      </c>
      <c r="I90" s="442">
        <v>0</v>
      </c>
      <c r="J90" s="442">
        <v>0</v>
      </c>
      <c r="K90" s="442">
        <v>0</v>
      </c>
      <c r="L90" s="442">
        <v>0</v>
      </c>
      <c r="M90" s="442">
        <v>0</v>
      </c>
      <c r="N90" s="442">
        <v>0</v>
      </c>
      <c r="O90" s="443">
        <v>0</v>
      </c>
    </row>
    <row r="91" spans="1:15" outlineLevel="2" x14ac:dyDescent="0.3">
      <c r="A91" s="751"/>
      <c r="B91" s="752"/>
      <c r="C91" s="752"/>
      <c r="D91" s="406" t="s">
        <v>102</v>
      </c>
      <c r="E91" s="412">
        <f t="shared" si="14"/>
        <v>0</v>
      </c>
      <c r="F91" s="440">
        <v>0</v>
      </c>
      <c r="G91" s="441">
        <v>0</v>
      </c>
      <c r="H91" s="442">
        <v>0</v>
      </c>
      <c r="I91" s="442">
        <v>0</v>
      </c>
      <c r="J91" s="442">
        <v>0</v>
      </c>
      <c r="K91" s="442">
        <v>0</v>
      </c>
      <c r="L91" s="442">
        <v>0</v>
      </c>
      <c r="M91" s="442">
        <v>0</v>
      </c>
      <c r="N91" s="442">
        <v>0</v>
      </c>
      <c r="O91" s="443">
        <v>0</v>
      </c>
    </row>
    <row r="92" spans="1:15" outlineLevel="2" x14ac:dyDescent="0.3">
      <c r="A92" s="751"/>
      <c r="B92" s="752"/>
      <c r="C92" s="752"/>
      <c r="D92" s="406" t="s">
        <v>103</v>
      </c>
      <c r="E92" s="412">
        <f t="shared" si="14"/>
        <v>0</v>
      </c>
      <c r="F92" s="440">
        <v>0</v>
      </c>
      <c r="G92" s="441">
        <v>0</v>
      </c>
      <c r="H92" s="442">
        <v>0</v>
      </c>
      <c r="I92" s="442">
        <v>0</v>
      </c>
      <c r="J92" s="442">
        <v>0</v>
      </c>
      <c r="K92" s="442">
        <v>0</v>
      </c>
      <c r="L92" s="442">
        <v>0</v>
      </c>
      <c r="M92" s="442">
        <v>0</v>
      </c>
      <c r="N92" s="442">
        <v>0</v>
      </c>
      <c r="O92" s="443">
        <v>0</v>
      </c>
    </row>
    <row r="93" spans="1:15" outlineLevel="2" x14ac:dyDescent="0.3">
      <c r="A93" s="751"/>
      <c r="B93" s="752"/>
      <c r="C93" s="752"/>
      <c r="D93" s="406" t="s">
        <v>104</v>
      </c>
      <c r="E93" s="412">
        <f t="shared" si="14"/>
        <v>0</v>
      </c>
      <c r="F93" s="440">
        <v>0</v>
      </c>
      <c r="G93" s="441">
        <v>0</v>
      </c>
      <c r="H93" s="442">
        <v>0</v>
      </c>
      <c r="I93" s="442">
        <v>0</v>
      </c>
      <c r="J93" s="442">
        <v>0</v>
      </c>
      <c r="K93" s="442">
        <v>0</v>
      </c>
      <c r="L93" s="442">
        <v>0</v>
      </c>
      <c r="M93" s="442">
        <v>0</v>
      </c>
      <c r="N93" s="442">
        <v>0</v>
      </c>
      <c r="O93" s="443">
        <v>0</v>
      </c>
    </row>
    <row r="94" spans="1:15" outlineLevel="2" x14ac:dyDescent="0.3">
      <c r="A94" s="751"/>
      <c r="B94" s="752"/>
      <c r="C94" s="752"/>
      <c r="D94" s="406" t="s">
        <v>105</v>
      </c>
      <c r="E94" s="412">
        <f t="shared" si="14"/>
        <v>0</v>
      </c>
      <c r="F94" s="440">
        <v>0</v>
      </c>
      <c r="G94" s="441">
        <v>0</v>
      </c>
      <c r="H94" s="442">
        <v>0</v>
      </c>
      <c r="I94" s="442">
        <v>0</v>
      </c>
      <c r="J94" s="442">
        <v>0</v>
      </c>
      <c r="K94" s="442">
        <v>0</v>
      </c>
      <c r="L94" s="442">
        <v>0</v>
      </c>
      <c r="M94" s="442">
        <v>0</v>
      </c>
      <c r="N94" s="442">
        <v>0</v>
      </c>
      <c r="O94" s="443">
        <v>0</v>
      </c>
    </row>
    <row r="95" spans="1:15" outlineLevel="2" x14ac:dyDescent="0.3">
      <c r="A95" s="751"/>
      <c r="B95" s="752"/>
      <c r="C95" s="752"/>
      <c r="D95" s="406" t="s">
        <v>106</v>
      </c>
      <c r="E95" s="412">
        <f t="shared" si="14"/>
        <v>0</v>
      </c>
      <c r="F95" s="440">
        <v>0</v>
      </c>
      <c r="G95" s="441">
        <v>0</v>
      </c>
      <c r="H95" s="442">
        <v>0</v>
      </c>
      <c r="I95" s="442">
        <v>0</v>
      </c>
      <c r="J95" s="442">
        <v>0</v>
      </c>
      <c r="K95" s="442">
        <v>0</v>
      </c>
      <c r="L95" s="442">
        <v>0</v>
      </c>
      <c r="M95" s="442">
        <v>0</v>
      </c>
      <c r="N95" s="442">
        <v>0</v>
      </c>
      <c r="O95" s="443">
        <v>0</v>
      </c>
    </row>
    <row r="96" spans="1:15" outlineLevel="2" x14ac:dyDescent="0.3">
      <c r="A96" s="751"/>
      <c r="B96" s="752"/>
      <c r="C96" s="752"/>
      <c r="D96" s="406" t="s">
        <v>107</v>
      </c>
      <c r="E96" s="412">
        <f t="shared" si="14"/>
        <v>0</v>
      </c>
      <c r="F96" s="440">
        <v>0</v>
      </c>
      <c r="G96" s="441">
        <v>0</v>
      </c>
      <c r="H96" s="442">
        <v>0</v>
      </c>
      <c r="I96" s="442">
        <v>0</v>
      </c>
      <c r="J96" s="442">
        <v>0</v>
      </c>
      <c r="K96" s="442">
        <v>0</v>
      </c>
      <c r="L96" s="442">
        <v>0</v>
      </c>
      <c r="M96" s="442">
        <v>0</v>
      </c>
      <c r="N96" s="442">
        <v>0</v>
      </c>
      <c r="O96" s="443">
        <v>0</v>
      </c>
    </row>
    <row r="97" spans="1:15" outlineLevel="2" x14ac:dyDescent="0.3">
      <c r="A97" s="751"/>
      <c r="B97" s="752"/>
      <c r="C97" s="752"/>
      <c r="D97" s="406" t="s">
        <v>108</v>
      </c>
      <c r="E97" s="412">
        <f t="shared" si="14"/>
        <v>0</v>
      </c>
      <c r="F97" s="440">
        <v>0</v>
      </c>
      <c r="G97" s="441">
        <v>0</v>
      </c>
      <c r="H97" s="442">
        <v>0</v>
      </c>
      <c r="I97" s="442">
        <v>0</v>
      </c>
      <c r="J97" s="442">
        <v>0</v>
      </c>
      <c r="K97" s="442">
        <v>0</v>
      </c>
      <c r="L97" s="442">
        <v>0</v>
      </c>
      <c r="M97" s="442">
        <v>0</v>
      </c>
      <c r="N97" s="442">
        <v>0</v>
      </c>
      <c r="O97" s="443">
        <v>0</v>
      </c>
    </row>
    <row r="98" spans="1:15" ht="15" outlineLevel="2" thickBot="1" x14ac:dyDescent="0.35">
      <c r="A98" s="751"/>
      <c r="B98" s="752"/>
      <c r="C98" s="752"/>
      <c r="D98" s="408" t="s">
        <v>109</v>
      </c>
      <c r="E98" s="412">
        <f t="shared" si="14"/>
        <v>0</v>
      </c>
      <c r="F98" s="444">
        <v>0</v>
      </c>
      <c r="G98" s="445">
        <v>0</v>
      </c>
      <c r="H98" s="446">
        <v>0</v>
      </c>
      <c r="I98" s="446">
        <v>0</v>
      </c>
      <c r="J98" s="446">
        <v>0</v>
      </c>
      <c r="K98" s="446">
        <v>0</v>
      </c>
      <c r="L98" s="446">
        <v>0</v>
      </c>
      <c r="M98" s="446">
        <v>0</v>
      </c>
      <c r="N98" s="446">
        <v>0</v>
      </c>
      <c r="O98" s="447">
        <v>0</v>
      </c>
    </row>
    <row r="99" spans="1:15" outlineLevel="2" x14ac:dyDescent="0.3">
      <c r="A99" s="751" t="s">
        <v>202</v>
      </c>
      <c r="B99" s="752" t="s">
        <v>198</v>
      </c>
      <c r="C99" s="752">
        <v>718006</v>
      </c>
      <c r="D99" s="404" t="s">
        <v>100</v>
      </c>
      <c r="E99" s="407">
        <f>SUM(F99:O99)</f>
        <v>0</v>
      </c>
      <c r="F99" s="436">
        <v>0</v>
      </c>
      <c r="G99" s="437">
        <v>0</v>
      </c>
      <c r="H99" s="438">
        <v>0</v>
      </c>
      <c r="I99" s="438">
        <v>0</v>
      </c>
      <c r="J99" s="438">
        <v>0</v>
      </c>
      <c r="K99" s="438">
        <v>0</v>
      </c>
      <c r="L99" s="438">
        <v>0</v>
      </c>
      <c r="M99" s="438">
        <v>0</v>
      </c>
      <c r="N99" s="438">
        <v>0</v>
      </c>
      <c r="O99" s="439">
        <v>0</v>
      </c>
    </row>
    <row r="100" spans="1:15" outlineLevel="2" x14ac:dyDescent="0.3">
      <c r="A100" s="751"/>
      <c r="B100" s="752"/>
      <c r="C100" s="752"/>
      <c r="D100" s="406" t="s">
        <v>101</v>
      </c>
      <c r="E100" s="412">
        <f t="shared" si="14"/>
        <v>0</v>
      </c>
      <c r="F100" s="440">
        <v>0</v>
      </c>
      <c r="G100" s="441">
        <v>0</v>
      </c>
      <c r="H100" s="442">
        <v>0</v>
      </c>
      <c r="I100" s="442">
        <v>0</v>
      </c>
      <c r="J100" s="442">
        <v>0</v>
      </c>
      <c r="K100" s="442">
        <v>0</v>
      </c>
      <c r="L100" s="442">
        <v>0</v>
      </c>
      <c r="M100" s="442">
        <v>0</v>
      </c>
      <c r="N100" s="442">
        <v>0</v>
      </c>
      <c r="O100" s="443">
        <v>0</v>
      </c>
    </row>
    <row r="101" spans="1:15" outlineLevel="2" x14ac:dyDescent="0.3">
      <c r="A101" s="751"/>
      <c r="B101" s="752"/>
      <c r="C101" s="752"/>
      <c r="D101" s="406" t="s">
        <v>102</v>
      </c>
      <c r="E101" s="412">
        <f t="shared" si="14"/>
        <v>0</v>
      </c>
      <c r="F101" s="440">
        <v>0</v>
      </c>
      <c r="G101" s="441">
        <v>0</v>
      </c>
      <c r="H101" s="442">
        <v>0</v>
      </c>
      <c r="I101" s="442">
        <v>0</v>
      </c>
      <c r="J101" s="442">
        <v>0</v>
      </c>
      <c r="K101" s="442">
        <v>0</v>
      </c>
      <c r="L101" s="442">
        <v>0</v>
      </c>
      <c r="M101" s="442">
        <v>0</v>
      </c>
      <c r="N101" s="442">
        <v>0</v>
      </c>
      <c r="O101" s="443">
        <v>0</v>
      </c>
    </row>
    <row r="102" spans="1:15" outlineLevel="2" x14ac:dyDescent="0.3">
      <c r="A102" s="751"/>
      <c r="B102" s="752"/>
      <c r="C102" s="752"/>
      <c r="D102" s="406" t="s">
        <v>103</v>
      </c>
      <c r="E102" s="412">
        <f t="shared" si="14"/>
        <v>0</v>
      </c>
      <c r="F102" s="440">
        <v>0</v>
      </c>
      <c r="G102" s="441">
        <v>0</v>
      </c>
      <c r="H102" s="442">
        <v>0</v>
      </c>
      <c r="I102" s="442">
        <v>0</v>
      </c>
      <c r="J102" s="442">
        <v>0</v>
      </c>
      <c r="K102" s="442">
        <v>0</v>
      </c>
      <c r="L102" s="442">
        <v>0</v>
      </c>
      <c r="M102" s="442">
        <v>0</v>
      </c>
      <c r="N102" s="442">
        <v>0</v>
      </c>
      <c r="O102" s="443">
        <v>0</v>
      </c>
    </row>
    <row r="103" spans="1:15" outlineLevel="2" x14ac:dyDescent="0.3">
      <c r="A103" s="751"/>
      <c r="B103" s="752"/>
      <c r="C103" s="752"/>
      <c r="D103" s="406" t="s">
        <v>104</v>
      </c>
      <c r="E103" s="412">
        <f t="shared" si="14"/>
        <v>0</v>
      </c>
      <c r="F103" s="440">
        <v>0</v>
      </c>
      <c r="G103" s="441">
        <v>0</v>
      </c>
      <c r="H103" s="442">
        <v>0</v>
      </c>
      <c r="I103" s="442">
        <v>0</v>
      </c>
      <c r="J103" s="442">
        <v>0</v>
      </c>
      <c r="K103" s="442">
        <v>0</v>
      </c>
      <c r="L103" s="442">
        <v>0</v>
      </c>
      <c r="M103" s="442">
        <v>0</v>
      </c>
      <c r="N103" s="442">
        <v>0</v>
      </c>
      <c r="O103" s="443">
        <v>0</v>
      </c>
    </row>
    <row r="104" spans="1:15" outlineLevel="2" x14ac:dyDescent="0.3">
      <c r="A104" s="751"/>
      <c r="B104" s="752"/>
      <c r="C104" s="752"/>
      <c r="D104" s="406" t="s">
        <v>105</v>
      </c>
      <c r="E104" s="412">
        <f t="shared" si="14"/>
        <v>0</v>
      </c>
      <c r="F104" s="440">
        <v>0</v>
      </c>
      <c r="G104" s="441">
        <v>0</v>
      </c>
      <c r="H104" s="442">
        <v>0</v>
      </c>
      <c r="I104" s="442">
        <v>0</v>
      </c>
      <c r="J104" s="442">
        <v>0</v>
      </c>
      <c r="K104" s="442">
        <v>0</v>
      </c>
      <c r="L104" s="442">
        <v>0</v>
      </c>
      <c r="M104" s="442">
        <v>0</v>
      </c>
      <c r="N104" s="442">
        <v>0</v>
      </c>
      <c r="O104" s="443">
        <v>0</v>
      </c>
    </row>
    <row r="105" spans="1:15" outlineLevel="2" x14ac:dyDescent="0.3">
      <c r="A105" s="751"/>
      <c r="B105" s="752"/>
      <c r="C105" s="752"/>
      <c r="D105" s="406" t="s">
        <v>106</v>
      </c>
      <c r="E105" s="412">
        <f t="shared" si="14"/>
        <v>0</v>
      </c>
      <c r="F105" s="440">
        <v>0</v>
      </c>
      <c r="G105" s="441">
        <v>0</v>
      </c>
      <c r="H105" s="442">
        <v>0</v>
      </c>
      <c r="I105" s="442">
        <v>0</v>
      </c>
      <c r="J105" s="442">
        <v>0</v>
      </c>
      <c r="K105" s="442">
        <v>0</v>
      </c>
      <c r="L105" s="442">
        <v>0</v>
      </c>
      <c r="M105" s="442">
        <v>0</v>
      </c>
      <c r="N105" s="442">
        <v>0</v>
      </c>
      <c r="O105" s="443">
        <v>0</v>
      </c>
    </row>
    <row r="106" spans="1:15" outlineLevel="2" x14ac:dyDescent="0.3">
      <c r="A106" s="751"/>
      <c r="B106" s="752"/>
      <c r="C106" s="752"/>
      <c r="D106" s="406" t="s">
        <v>107</v>
      </c>
      <c r="E106" s="412">
        <f t="shared" si="14"/>
        <v>0</v>
      </c>
      <c r="F106" s="440">
        <v>0</v>
      </c>
      <c r="G106" s="441">
        <v>0</v>
      </c>
      <c r="H106" s="442">
        <v>0</v>
      </c>
      <c r="I106" s="442">
        <v>0</v>
      </c>
      <c r="J106" s="442">
        <v>0</v>
      </c>
      <c r="K106" s="442">
        <v>0</v>
      </c>
      <c r="L106" s="442">
        <v>0</v>
      </c>
      <c r="M106" s="442">
        <v>0</v>
      </c>
      <c r="N106" s="442">
        <v>0</v>
      </c>
      <c r="O106" s="443">
        <v>0</v>
      </c>
    </row>
    <row r="107" spans="1:15" outlineLevel="2" x14ac:dyDescent="0.3">
      <c r="A107" s="751"/>
      <c r="B107" s="752"/>
      <c r="C107" s="752"/>
      <c r="D107" s="406" t="s">
        <v>108</v>
      </c>
      <c r="E107" s="412">
        <f t="shared" si="14"/>
        <v>0</v>
      </c>
      <c r="F107" s="440">
        <v>0</v>
      </c>
      <c r="G107" s="441">
        <v>0</v>
      </c>
      <c r="H107" s="442">
        <v>0</v>
      </c>
      <c r="I107" s="442">
        <v>0</v>
      </c>
      <c r="J107" s="442">
        <v>0</v>
      </c>
      <c r="K107" s="442">
        <v>0</v>
      </c>
      <c r="L107" s="442">
        <v>0</v>
      </c>
      <c r="M107" s="442">
        <v>0</v>
      </c>
      <c r="N107" s="442">
        <v>0</v>
      </c>
      <c r="O107" s="443">
        <v>0</v>
      </c>
    </row>
    <row r="108" spans="1:15" ht="15" outlineLevel="2" thickBot="1" x14ac:dyDescent="0.35">
      <c r="A108" s="751"/>
      <c r="B108" s="752"/>
      <c r="C108" s="752"/>
      <c r="D108" s="408" t="s">
        <v>109</v>
      </c>
      <c r="E108" s="412">
        <f t="shared" si="14"/>
        <v>0</v>
      </c>
      <c r="F108" s="444">
        <v>0</v>
      </c>
      <c r="G108" s="445">
        <v>0</v>
      </c>
      <c r="H108" s="446">
        <v>0</v>
      </c>
      <c r="I108" s="446">
        <v>0</v>
      </c>
      <c r="J108" s="446">
        <v>0</v>
      </c>
      <c r="K108" s="446">
        <v>0</v>
      </c>
      <c r="L108" s="446">
        <v>0</v>
      </c>
      <c r="M108" s="446">
        <v>0</v>
      </c>
      <c r="N108" s="446">
        <v>0</v>
      </c>
      <c r="O108" s="447">
        <v>0</v>
      </c>
    </row>
    <row r="109" spans="1:15" outlineLevel="2" x14ac:dyDescent="0.3">
      <c r="A109" s="751" t="s">
        <v>203</v>
      </c>
      <c r="B109" s="752" t="s">
        <v>204</v>
      </c>
      <c r="C109" s="752">
        <v>610</v>
      </c>
      <c r="D109" s="404" t="s">
        <v>100</v>
      </c>
      <c r="E109" s="407">
        <f>SUM(F109:O109)</f>
        <v>0</v>
      </c>
      <c r="F109" s="436">
        <v>0</v>
      </c>
      <c r="G109" s="437">
        <v>0</v>
      </c>
      <c r="H109" s="437">
        <v>0</v>
      </c>
      <c r="I109" s="438">
        <v>0</v>
      </c>
      <c r="J109" s="437">
        <v>0</v>
      </c>
      <c r="K109" s="438">
        <v>0</v>
      </c>
      <c r="L109" s="437">
        <v>0</v>
      </c>
      <c r="M109" s="438">
        <v>0</v>
      </c>
      <c r="N109" s="438">
        <v>0</v>
      </c>
      <c r="O109" s="439">
        <v>0</v>
      </c>
    </row>
    <row r="110" spans="1:15" outlineLevel="2" x14ac:dyDescent="0.3">
      <c r="A110" s="751"/>
      <c r="B110" s="752"/>
      <c r="C110" s="752"/>
      <c r="D110" s="406" t="s">
        <v>101</v>
      </c>
      <c r="E110" s="412">
        <f t="shared" si="14"/>
        <v>3500</v>
      </c>
      <c r="F110" s="440">
        <v>0</v>
      </c>
      <c r="G110" s="441">
        <v>0</v>
      </c>
      <c r="H110" s="441">
        <v>0</v>
      </c>
      <c r="I110" s="442">
        <v>0</v>
      </c>
      <c r="J110" s="441">
        <v>0</v>
      </c>
      <c r="K110" s="442">
        <v>0</v>
      </c>
      <c r="L110" s="441">
        <v>0</v>
      </c>
      <c r="M110" s="442">
        <v>0</v>
      </c>
      <c r="N110" s="442">
        <v>0</v>
      </c>
      <c r="O110" s="443">
        <v>3500</v>
      </c>
    </row>
    <row r="111" spans="1:15" outlineLevel="2" x14ac:dyDescent="0.3">
      <c r="A111" s="751"/>
      <c r="B111" s="752"/>
      <c r="C111" s="752"/>
      <c r="D111" s="406" t="s">
        <v>102</v>
      </c>
      <c r="E111" s="412">
        <f t="shared" si="14"/>
        <v>3500</v>
      </c>
      <c r="F111" s="440">
        <v>0</v>
      </c>
      <c r="G111" s="441">
        <v>0</v>
      </c>
      <c r="H111" s="441">
        <v>0</v>
      </c>
      <c r="I111" s="442">
        <v>0</v>
      </c>
      <c r="J111" s="441">
        <v>0</v>
      </c>
      <c r="K111" s="442">
        <v>0</v>
      </c>
      <c r="L111" s="441">
        <v>0</v>
      </c>
      <c r="M111" s="442">
        <v>0</v>
      </c>
      <c r="N111" s="442">
        <v>0</v>
      </c>
      <c r="O111" s="443">
        <v>3500</v>
      </c>
    </row>
    <row r="112" spans="1:15" outlineLevel="2" x14ac:dyDescent="0.3">
      <c r="A112" s="751"/>
      <c r="B112" s="752"/>
      <c r="C112" s="752"/>
      <c r="D112" s="406" t="s">
        <v>103</v>
      </c>
      <c r="E112" s="412">
        <f t="shared" si="14"/>
        <v>3500</v>
      </c>
      <c r="F112" s="440">
        <v>0</v>
      </c>
      <c r="G112" s="441">
        <v>0</v>
      </c>
      <c r="H112" s="441">
        <v>0</v>
      </c>
      <c r="I112" s="442">
        <v>0</v>
      </c>
      <c r="J112" s="441">
        <v>0</v>
      </c>
      <c r="K112" s="442">
        <v>0</v>
      </c>
      <c r="L112" s="441">
        <v>0</v>
      </c>
      <c r="M112" s="442">
        <v>0</v>
      </c>
      <c r="N112" s="442">
        <v>0</v>
      </c>
      <c r="O112" s="443">
        <v>3500</v>
      </c>
    </row>
    <row r="113" spans="1:15" outlineLevel="2" x14ac:dyDescent="0.3">
      <c r="A113" s="751"/>
      <c r="B113" s="752"/>
      <c r="C113" s="752"/>
      <c r="D113" s="406" t="s">
        <v>104</v>
      </c>
      <c r="E113" s="412">
        <f t="shared" si="14"/>
        <v>3500</v>
      </c>
      <c r="F113" s="440">
        <v>0</v>
      </c>
      <c r="G113" s="441">
        <v>0</v>
      </c>
      <c r="H113" s="441">
        <v>0</v>
      </c>
      <c r="I113" s="442">
        <v>0</v>
      </c>
      <c r="J113" s="441">
        <v>0</v>
      </c>
      <c r="K113" s="442">
        <v>0</v>
      </c>
      <c r="L113" s="441">
        <v>0</v>
      </c>
      <c r="M113" s="442">
        <v>0</v>
      </c>
      <c r="N113" s="442">
        <v>0</v>
      </c>
      <c r="O113" s="443">
        <v>3500</v>
      </c>
    </row>
    <row r="114" spans="1:15" outlineLevel="2" x14ac:dyDescent="0.3">
      <c r="A114" s="751"/>
      <c r="B114" s="752"/>
      <c r="C114" s="752"/>
      <c r="D114" s="406" t="s">
        <v>105</v>
      </c>
      <c r="E114" s="412">
        <f t="shared" si="14"/>
        <v>3500</v>
      </c>
      <c r="F114" s="440">
        <v>0</v>
      </c>
      <c r="G114" s="441">
        <v>0</v>
      </c>
      <c r="H114" s="441">
        <v>0</v>
      </c>
      <c r="I114" s="442">
        <v>0</v>
      </c>
      <c r="J114" s="441">
        <v>0</v>
      </c>
      <c r="K114" s="442">
        <v>0</v>
      </c>
      <c r="L114" s="441">
        <v>0</v>
      </c>
      <c r="M114" s="442">
        <v>0</v>
      </c>
      <c r="N114" s="442">
        <v>0</v>
      </c>
      <c r="O114" s="443">
        <v>3500</v>
      </c>
    </row>
    <row r="115" spans="1:15" outlineLevel="2" x14ac:dyDescent="0.3">
      <c r="A115" s="751"/>
      <c r="B115" s="752"/>
      <c r="C115" s="752"/>
      <c r="D115" s="406" t="s">
        <v>106</v>
      </c>
      <c r="E115" s="412">
        <f t="shared" si="14"/>
        <v>3500</v>
      </c>
      <c r="F115" s="440">
        <v>0</v>
      </c>
      <c r="G115" s="441">
        <v>0</v>
      </c>
      <c r="H115" s="441">
        <v>0</v>
      </c>
      <c r="I115" s="442">
        <v>0</v>
      </c>
      <c r="J115" s="441">
        <v>0</v>
      </c>
      <c r="K115" s="442">
        <v>0</v>
      </c>
      <c r="L115" s="441">
        <v>0</v>
      </c>
      <c r="M115" s="442">
        <v>0</v>
      </c>
      <c r="N115" s="442">
        <v>0</v>
      </c>
      <c r="O115" s="443">
        <v>3500</v>
      </c>
    </row>
    <row r="116" spans="1:15" outlineLevel="2" x14ac:dyDescent="0.3">
      <c r="A116" s="751"/>
      <c r="B116" s="752"/>
      <c r="C116" s="752"/>
      <c r="D116" s="406" t="s">
        <v>107</v>
      </c>
      <c r="E116" s="412">
        <f t="shared" si="14"/>
        <v>3500</v>
      </c>
      <c r="F116" s="440">
        <v>0</v>
      </c>
      <c r="G116" s="441">
        <v>0</v>
      </c>
      <c r="H116" s="441">
        <v>0</v>
      </c>
      <c r="I116" s="442">
        <v>0</v>
      </c>
      <c r="J116" s="441">
        <v>0</v>
      </c>
      <c r="K116" s="442">
        <v>0</v>
      </c>
      <c r="L116" s="441">
        <v>0</v>
      </c>
      <c r="M116" s="442">
        <v>0</v>
      </c>
      <c r="N116" s="442">
        <v>0</v>
      </c>
      <c r="O116" s="443">
        <v>3500</v>
      </c>
    </row>
    <row r="117" spans="1:15" outlineLevel="2" x14ac:dyDescent="0.3">
      <c r="A117" s="751"/>
      <c r="B117" s="752"/>
      <c r="C117" s="752"/>
      <c r="D117" s="406" t="s">
        <v>108</v>
      </c>
      <c r="E117" s="412">
        <f t="shared" si="14"/>
        <v>3500</v>
      </c>
      <c r="F117" s="440">
        <v>0</v>
      </c>
      <c r="G117" s="441">
        <v>0</v>
      </c>
      <c r="H117" s="441">
        <v>0</v>
      </c>
      <c r="I117" s="442">
        <v>0</v>
      </c>
      <c r="J117" s="441">
        <v>0</v>
      </c>
      <c r="K117" s="442">
        <v>0</v>
      </c>
      <c r="L117" s="441">
        <v>0</v>
      </c>
      <c r="M117" s="442">
        <v>0</v>
      </c>
      <c r="N117" s="442">
        <v>0</v>
      </c>
      <c r="O117" s="443">
        <v>3500</v>
      </c>
    </row>
    <row r="118" spans="1:15" ht="15" outlineLevel="2" thickBot="1" x14ac:dyDescent="0.35">
      <c r="A118" s="751"/>
      <c r="B118" s="752"/>
      <c r="C118" s="752"/>
      <c r="D118" s="408" t="s">
        <v>109</v>
      </c>
      <c r="E118" s="412">
        <f t="shared" si="14"/>
        <v>3500</v>
      </c>
      <c r="F118" s="444">
        <v>0</v>
      </c>
      <c r="G118" s="445">
        <v>0</v>
      </c>
      <c r="H118" s="445">
        <v>0</v>
      </c>
      <c r="I118" s="446">
        <v>0</v>
      </c>
      <c r="J118" s="445">
        <v>0</v>
      </c>
      <c r="K118" s="446">
        <v>0</v>
      </c>
      <c r="L118" s="445">
        <v>0</v>
      </c>
      <c r="M118" s="446">
        <v>0</v>
      </c>
      <c r="N118" s="446">
        <v>0</v>
      </c>
      <c r="O118" s="443">
        <v>3500</v>
      </c>
    </row>
    <row r="119" spans="1:15" outlineLevel="2" x14ac:dyDescent="0.3">
      <c r="A119" s="751" t="s">
        <v>205</v>
      </c>
      <c r="B119" s="752" t="s">
        <v>201</v>
      </c>
      <c r="C119" s="752">
        <v>637001</v>
      </c>
      <c r="D119" s="404" t="s">
        <v>100</v>
      </c>
      <c r="E119" s="407">
        <f>SUM(F119:O119)</f>
        <v>0</v>
      </c>
      <c r="F119" s="436">
        <v>0</v>
      </c>
      <c r="G119" s="437">
        <v>0</v>
      </c>
      <c r="H119" s="438">
        <v>0</v>
      </c>
      <c r="I119" s="438">
        <v>0</v>
      </c>
      <c r="J119" s="438">
        <v>0</v>
      </c>
      <c r="K119" s="438">
        <v>0</v>
      </c>
      <c r="L119" s="438">
        <v>0</v>
      </c>
      <c r="M119" s="438">
        <v>0</v>
      </c>
      <c r="N119" s="438">
        <v>0</v>
      </c>
      <c r="O119" s="439">
        <v>0</v>
      </c>
    </row>
    <row r="120" spans="1:15" outlineLevel="2" x14ac:dyDescent="0.3">
      <c r="A120" s="751"/>
      <c r="B120" s="752"/>
      <c r="C120" s="752"/>
      <c r="D120" s="406" t="s">
        <v>101</v>
      </c>
      <c r="E120" s="412">
        <f t="shared" si="14"/>
        <v>0</v>
      </c>
      <c r="F120" s="440">
        <v>0</v>
      </c>
      <c r="G120" s="441">
        <v>0</v>
      </c>
      <c r="H120" s="442">
        <v>0</v>
      </c>
      <c r="I120" s="442">
        <v>0</v>
      </c>
      <c r="J120" s="442">
        <v>0</v>
      </c>
      <c r="K120" s="442">
        <v>0</v>
      </c>
      <c r="L120" s="442">
        <v>0</v>
      </c>
      <c r="M120" s="442">
        <v>0</v>
      </c>
      <c r="N120" s="442">
        <v>0</v>
      </c>
      <c r="O120" s="443">
        <v>0</v>
      </c>
    </row>
    <row r="121" spans="1:15" outlineLevel="2" x14ac:dyDescent="0.3">
      <c r="A121" s="751"/>
      <c r="B121" s="752"/>
      <c r="C121" s="752"/>
      <c r="D121" s="406" t="s">
        <v>102</v>
      </c>
      <c r="E121" s="412">
        <f t="shared" si="14"/>
        <v>0</v>
      </c>
      <c r="F121" s="440">
        <v>0</v>
      </c>
      <c r="G121" s="441">
        <v>0</v>
      </c>
      <c r="H121" s="442">
        <v>0</v>
      </c>
      <c r="I121" s="442">
        <v>0</v>
      </c>
      <c r="J121" s="442">
        <v>0</v>
      </c>
      <c r="K121" s="442">
        <v>0</v>
      </c>
      <c r="L121" s="442">
        <v>0</v>
      </c>
      <c r="M121" s="442">
        <v>0</v>
      </c>
      <c r="N121" s="442">
        <v>0</v>
      </c>
      <c r="O121" s="443">
        <v>0</v>
      </c>
    </row>
    <row r="122" spans="1:15" outlineLevel="2" x14ac:dyDescent="0.3">
      <c r="A122" s="751"/>
      <c r="B122" s="752"/>
      <c r="C122" s="752"/>
      <c r="D122" s="406" t="s">
        <v>103</v>
      </c>
      <c r="E122" s="412">
        <f t="shared" si="14"/>
        <v>0</v>
      </c>
      <c r="F122" s="440">
        <v>0</v>
      </c>
      <c r="G122" s="441">
        <v>0</v>
      </c>
      <c r="H122" s="442">
        <v>0</v>
      </c>
      <c r="I122" s="442">
        <v>0</v>
      </c>
      <c r="J122" s="442">
        <v>0</v>
      </c>
      <c r="K122" s="442">
        <v>0</v>
      </c>
      <c r="L122" s="442">
        <v>0</v>
      </c>
      <c r="M122" s="442">
        <v>0</v>
      </c>
      <c r="N122" s="442">
        <v>0</v>
      </c>
      <c r="O122" s="443">
        <v>0</v>
      </c>
    </row>
    <row r="123" spans="1:15" outlineLevel="2" x14ac:dyDescent="0.3">
      <c r="A123" s="751"/>
      <c r="B123" s="752"/>
      <c r="C123" s="752"/>
      <c r="D123" s="406" t="s">
        <v>104</v>
      </c>
      <c r="E123" s="412">
        <f t="shared" si="14"/>
        <v>0</v>
      </c>
      <c r="F123" s="440">
        <v>0</v>
      </c>
      <c r="G123" s="441">
        <v>0</v>
      </c>
      <c r="H123" s="442">
        <v>0</v>
      </c>
      <c r="I123" s="442">
        <v>0</v>
      </c>
      <c r="J123" s="442">
        <v>0</v>
      </c>
      <c r="K123" s="442">
        <v>0</v>
      </c>
      <c r="L123" s="442">
        <v>0</v>
      </c>
      <c r="M123" s="442">
        <v>0</v>
      </c>
      <c r="N123" s="442">
        <v>0</v>
      </c>
      <c r="O123" s="443">
        <v>0</v>
      </c>
    </row>
    <row r="124" spans="1:15" outlineLevel="2" x14ac:dyDescent="0.3">
      <c r="A124" s="751"/>
      <c r="B124" s="752"/>
      <c r="C124" s="752"/>
      <c r="D124" s="406" t="s">
        <v>105</v>
      </c>
      <c r="E124" s="412">
        <f t="shared" si="14"/>
        <v>0</v>
      </c>
      <c r="F124" s="440">
        <v>0</v>
      </c>
      <c r="G124" s="441">
        <v>0</v>
      </c>
      <c r="H124" s="442">
        <v>0</v>
      </c>
      <c r="I124" s="442">
        <v>0</v>
      </c>
      <c r="J124" s="442">
        <v>0</v>
      </c>
      <c r="K124" s="442">
        <v>0</v>
      </c>
      <c r="L124" s="442">
        <v>0</v>
      </c>
      <c r="M124" s="442">
        <v>0</v>
      </c>
      <c r="N124" s="442">
        <v>0</v>
      </c>
      <c r="O124" s="443">
        <v>0</v>
      </c>
    </row>
    <row r="125" spans="1:15" outlineLevel="2" x14ac:dyDescent="0.3">
      <c r="A125" s="751"/>
      <c r="B125" s="752"/>
      <c r="C125" s="752"/>
      <c r="D125" s="406" t="s">
        <v>106</v>
      </c>
      <c r="E125" s="412">
        <f t="shared" si="14"/>
        <v>0</v>
      </c>
      <c r="F125" s="440">
        <v>0</v>
      </c>
      <c r="G125" s="441">
        <v>0</v>
      </c>
      <c r="H125" s="442">
        <v>0</v>
      </c>
      <c r="I125" s="442">
        <v>0</v>
      </c>
      <c r="J125" s="442">
        <v>0</v>
      </c>
      <c r="K125" s="442">
        <v>0</v>
      </c>
      <c r="L125" s="442">
        <v>0</v>
      </c>
      <c r="M125" s="442">
        <v>0</v>
      </c>
      <c r="N125" s="442">
        <v>0</v>
      </c>
      <c r="O125" s="443">
        <v>0</v>
      </c>
    </row>
    <row r="126" spans="1:15" outlineLevel="2" x14ac:dyDescent="0.3">
      <c r="A126" s="751"/>
      <c r="B126" s="752"/>
      <c r="C126" s="752"/>
      <c r="D126" s="406" t="s">
        <v>107</v>
      </c>
      <c r="E126" s="412">
        <f t="shared" si="14"/>
        <v>0</v>
      </c>
      <c r="F126" s="440">
        <v>0</v>
      </c>
      <c r="G126" s="441">
        <v>0</v>
      </c>
      <c r="H126" s="442">
        <v>0</v>
      </c>
      <c r="I126" s="442">
        <v>0</v>
      </c>
      <c r="J126" s="442">
        <v>0</v>
      </c>
      <c r="K126" s="442">
        <v>0</v>
      </c>
      <c r="L126" s="442">
        <v>0</v>
      </c>
      <c r="M126" s="442">
        <v>0</v>
      </c>
      <c r="N126" s="442">
        <v>0</v>
      </c>
      <c r="O126" s="443">
        <v>0</v>
      </c>
    </row>
    <row r="127" spans="1:15" outlineLevel="2" x14ac:dyDescent="0.3">
      <c r="A127" s="751"/>
      <c r="B127" s="752"/>
      <c r="C127" s="752"/>
      <c r="D127" s="406" t="s">
        <v>108</v>
      </c>
      <c r="E127" s="412">
        <f t="shared" si="14"/>
        <v>0</v>
      </c>
      <c r="F127" s="440">
        <v>0</v>
      </c>
      <c r="G127" s="441">
        <v>0</v>
      </c>
      <c r="H127" s="442">
        <v>0</v>
      </c>
      <c r="I127" s="442">
        <v>0</v>
      </c>
      <c r="J127" s="442">
        <v>0</v>
      </c>
      <c r="K127" s="442">
        <v>0</v>
      </c>
      <c r="L127" s="442">
        <v>0</v>
      </c>
      <c r="M127" s="442">
        <v>0</v>
      </c>
      <c r="N127" s="442">
        <v>0</v>
      </c>
      <c r="O127" s="443">
        <v>0</v>
      </c>
    </row>
    <row r="128" spans="1:15" ht="15" outlineLevel="2" thickBot="1" x14ac:dyDescent="0.35">
      <c r="A128" s="751"/>
      <c r="B128" s="752"/>
      <c r="C128" s="752"/>
      <c r="D128" s="408" t="s">
        <v>109</v>
      </c>
      <c r="E128" s="412">
        <f t="shared" si="14"/>
        <v>0</v>
      </c>
      <c r="F128" s="444">
        <v>0</v>
      </c>
      <c r="G128" s="445">
        <v>0</v>
      </c>
      <c r="H128" s="446">
        <v>0</v>
      </c>
      <c r="I128" s="446">
        <v>0</v>
      </c>
      <c r="J128" s="446">
        <v>0</v>
      </c>
      <c r="K128" s="446">
        <v>0</v>
      </c>
      <c r="L128" s="446">
        <v>0</v>
      </c>
      <c r="M128" s="446">
        <v>0</v>
      </c>
      <c r="N128" s="446">
        <v>0</v>
      </c>
      <c r="O128" s="447">
        <v>0</v>
      </c>
    </row>
    <row r="129" spans="1:15" ht="15" thickBot="1" x14ac:dyDescent="0.35">
      <c r="A129" s="399" t="s">
        <v>221</v>
      </c>
      <c r="B129" s="399"/>
      <c r="C129" s="399"/>
      <c r="D129" s="402"/>
      <c r="E129" s="410">
        <f t="shared" ref="E129:O129" si="15">SUM(E130:E149)</f>
        <v>9000</v>
      </c>
      <c r="F129" s="451">
        <f t="shared" si="15"/>
        <v>0</v>
      </c>
      <c r="G129" s="451">
        <f t="shared" si="15"/>
        <v>0</v>
      </c>
      <c r="H129" s="452">
        <f t="shared" si="15"/>
        <v>0</v>
      </c>
      <c r="I129" s="452">
        <f t="shared" si="15"/>
        <v>0</v>
      </c>
      <c r="J129" s="452">
        <f t="shared" si="15"/>
        <v>0</v>
      </c>
      <c r="K129" s="452">
        <f t="shared" si="15"/>
        <v>0</v>
      </c>
      <c r="L129" s="452">
        <f t="shared" si="15"/>
        <v>0</v>
      </c>
      <c r="M129" s="452">
        <f t="shared" si="15"/>
        <v>0</v>
      </c>
      <c r="N129" s="452">
        <f t="shared" si="15"/>
        <v>0</v>
      </c>
      <c r="O129" s="453">
        <f t="shared" si="15"/>
        <v>9000</v>
      </c>
    </row>
    <row r="130" spans="1:15" x14ac:dyDescent="0.3">
      <c r="A130" s="751" t="s">
        <v>222</v>
      </c>
      <c r="B130" s="752"/>
      <c r="C130" s="752"/>
      <c r="D130" s="404" t="s">
        <v>100</v>
      </c>
      <c r="E130" s="407">
        <f>SUM(F130:O130)</f>
        <v>9000</v>
      </c>
      <c r="F130" s="436">
        <v>0</v>
      </c>
      <c r="G130" s="437">
        <v>0</v>
      </c>
      <c r="H130" s="438">
        <v>0</v>
      </c>
      <c r="I130" s="438">
        <v>0</v>
      </c>
      <c r="J130" s="438">
        <v>0</v>
      </c>
      <c r="K130" s="438">
        <v>0</v>
      </c>
      <c r="L130" s="438">
        <v>0</v>
      </c>
      <c r="M130" s="438">
        <v>0</v>
      </c>
      <c r="N130" s="438">
        <v>0</v>
      </c>
      <c r="O130" s="439">
        <f>'Rozpočet-implementácia riešenia'!AA5</f>
        <v>9000</v>
      </c>
    </row>
    <row r="131" spans="1:15" x14ac:dyDescent="0.3">
      <c r="A131" s="751"/>
      <c r="B131" s="752"/>
      <c r="C131" s="752"/>
      <c r="D131" s="406" t="s">
        <v>101</v>
      </c>
      <c r="E131" s="412">
        <f t="shared" ref="E131:E139" si="16">SUM(F131:O131)</f>
        <v>0</v>
      </c>
      <c r="F131" s="440">
        <v>0</v>
      </c>
      <c r="G131" s="441">
        <v>0</v>
      </c>
      <c r="H131" s="442">
        <v>0</v>
      </c>
      <c r="I131" s="442">
        <v>0</v>
      </c>
      <c r="J131" s="442">
        <v>0</v>
      </c>
      <c r="K131" s="442">
        <v>0</v>
      </c>
      <c r="L131" s="442">
        <v>0</v>
      </c>
      <c r="M131" s="442">
        <v>0</v>
      </c>
      <c r="N131" s="442">
        <v>0</v>
      </c>
      <c r="O131" s="443">
        <v>0</v>
      </c>
    </row>
    <row r="132" spans="1:15" x14ac:dyDescent="0.3">
      <c r="A132" s="751"/>
      <c r="B132" s="752"/>
      <c r="C132" s="752"/>
      <c r="D132" s="406" t="s">
        <v>102</v>
      </c>
      <c r="E132" s="412">
        <f t="shared" si="16"/>
        <v>0</v>
      </c>
      <c r="F132" s="440">
        <v>0</v>
      </c>
      <c r="G132" s="441">
        <v>0</v>
      </c>
      <c r="H132" s="442">
        <v>0</v>
      </c>
      <c r="I132" s="442">
        <v>0</v>
      </c>
      <c r="J132" s="442">
        <v>0</v>
      </c>
      <c r="K132" s="442">
        <v>0</v>
      </c>
      <c r="L132" s="442">
        <v>0</v>
      </c>
      <c r="M132" s="442">
        <v>0</v>
      </c>
      <c r="N132" s="442">
        <v>0</v>
      </c>
      <c r="O132" s="443">
        <v>0</v>
      </c>
    </row>
    <row r="133" spans="1:15" x14ac:dyDescent="0.3">
      <c r="A133" s="751"/>
      <c r="B133" s="752"/>
      <c r="C133" s="752"/>
      <c r="D133" s="406" t="s">
        <v>103</v>
      </c>
      <c r="E133" s="412">
        <f t="shared" si="16"/>
        <v>0</v>
      </c>
      <c r="F133" s="440">
        <v>0</v>
      </c>
      <c r="G133" s="441">
        <v>0</v>
      </c>
      <c r="H133" s="442">
        <v>0</v>
      </c>
      <c r="I133" s="442">
        <v>0</v>
      </c>
      <c r="J133" s="442">
        <v>0</v>
      </c>
      <c r="K133" s="442">
        <v>0</v>
      </c>
      <c r="L133" s="442">
        <v>0</v>
      </c>
      <c r="M133" s="442">
        <v>0</v>
      </c>
      <c r="N133" s="442">
        <v>0</v>
      </c>
      <c r="O133" s="443">
        <v>0</v>
      </c>
    </row>
    <row r="134" spans="1:15" x14ac:dyDescent="0.3">
      <c r="A134" s="751"/>
      <c r="B134" s="752"/>
      <c r="C134" s="752"/>
      <c r="D134" s="406" t="s">
        <v>104</v>
      </c>
      <c r="E134" s="412">
        <f t="shared" si="16"/>
        <v>0</v>
      </c>
      <c r="F134" s="440">
        <v>0</v>
      </c>
      <c r="G134" s="441">
        <v>0</v>
      </c>
      <c r="H134" s="442">
        <v>0</v>
      </c>
      <c r="I134" s="442">
        <v>0</v>
      </c>
      <c r="J134" s="442">
        <v>0</v>
      </c>
      <c r="K134" s="442">
        <v>0</v>
      </c>
      <c r="L134" s="442">
        <v>0</v>
      </c>
      <c r="M134" s="442">
        <v>0</v>
      </c>
      <c r="N134" s="442">
        <v>0</v>
      </c>
      <c r="O134" s="443">
        <v>0</v>
      </c>
    </row>
    <row r="135" spans="1:15" x14ac:dyDescent="0.3">
      <c r="A135" s="751"/>
      <c r="B135" s="752"/>
      <c r="C135" s="752"/>
      <c r="D135" s="406" t="s">
        <v>105</v>
      </c>
      <c r="E135" s="412">
        <f t="shared" si="16"/>
        <v>0</v>
      </c>
      <c r="F135" s="440">
        <v>0</v>
      </c>
      <c r="G135" s="441">
        <v>0</v>
      </c>
      <c r="H135" s="442">
        <v>0</v>
      </c>
      <c r="I135" s="442">
        <v>0</v>
      </c>
      <c r="J135" s="442">
        <v>0</v>
      </c>
      <c r="K135" s="442">
        <v>0</v>
      </c>
      <c r="L135" s="442">
        <v>0</v>
      </c>
      <c r="M135" s="442">
        <v>0</v>
      </c>
      <c r="N135" s="442">
        <v>0</v>
      </c>
      <c r="O135" s="443">
        <v>0</v>
      </c>
    </row>
    <row r="136" spans="1:15" x14ac:dyDescent="0.3">
      <c r="A136" s="751"/>
      <c r="B136" s="752"/>
      <c r="C136" s="752"/>
      <c r="D136" s="406" t="s">
        <v>106</v>
      </c>
      <c r="E136" s="412">
        <f t="shared" si="16"/>
        <v>0</v>
      </c>
      <c r="F136" s="440">
        <v>0</v>
      </c>
      <c r="G136" s="441">
        <v>0</v>
      </c>
      <c r="H136" s="442">
        <v>0</v>
      </c>
      <c r="I136" s="442">
        <v>0</v>
      </c>
      <c r="J136" s="442">
        <v>0</v>
      </c>
      <c r="K136" s="442">
        <v>0</v>
      </c>
      <c r="L136" s="442">
        <v>0</v>
      </c>
      <c r="M136" s="442">
        <v>0</v>
      </c>
      <c r="N136" s="442">
        <v>0</v>
      </c>
      <c r="O136" s="443">
        <v>0</v>
      </c>
    </row>
    <row r="137" spans="1:15" x14ac:dyDescent="0.3">
      <c r="A137" s="751"/>
      <c r="B137" s="752"/>
      <c r="C137" s="752"/>
      <c r="D137" s="406" t="s">
        <v>107</v>
      </c>
      <c r="E137" s="412">
        <f t="shared" si="16"/>
        <v>0</v>
      </c>
      <c r="F137" s="440">
        <v>0</v>
      </c>
      <c r="G137" s="441">
        <v>0</v>
      </c>
      <c r="H137" s="442">
        <v>0</v>
      </c>
      <c r="I137" s="442">
        <v>0</v>
      </c>
      <c r="J137" s="442">
        <v>0</v>
      </c>
      <c r="K137" s="442">
        <v>0</v>
      </c>
      <c r="L137" s="442">
        <v>0</v>
      </c>
      <c r="M137" s="442">
        <v>0</v>
      </c>
      <c r="N137" s="442">
        <v>0</v>
      </c>
      <c r="O137" s="443">
        <v>0</v>
      </c>
    </row>
    <row r="138" spans="1:15" x14ac:dyDescent="0.3">
      <c r="A138" s="751"/>
      <c r="B138" s="752"/>
      <c r="C138" s="752"/>
      <c r="D138" s="406" t="s">
        <v>108</v>
      </c>
      <c r="E138" s="412">
        <f t="shared" si="16"/>
        <v>0</v>
      </c>
      <c r="F138" s="440">
        <v>0</v>
      </c>
      <c r="G138" s="441">
        <v>0</v>
      </c>
      <c r="H138" s="442">
        <v>0</v>
      </c>
      <c r="I138" s="442">
        <v>0</v>
      </c>
      <c r="J138" s="442">
        <v>0</v>
      </c>
      <c r="K138" s="442">
        <v>0</v>
      </c>
      <c r="L138" s="442">
        <v>0</v>
      </c>
      <c r="M138" s="442">
        <v>0</v>
      </c>
      <c r="N138" s="442">
        <v>0</v>
      </c>
      <c r="O138" s="443">
        <v>0</v>
      </c>
    </row>
    <row r="139" spans="1:15" ht="15" thickBot="1" x14ac:dyDescent="0.35">
      <c r="A139" s="751"/>
      <c r="B139" s="752"/>
      <c r="C139" s="752"/>
      <c r="D139" s="408" t="s">
        <v>109</v>
      </c>
      <c r="E139" s="412">
        <f t="shared" si="16"/>
        <v>0</v>
      </c>
      <c r="F139" s="444">
        <v>0</v>
      </c>
      <c r="G139" s="445">
        <v>0</v>
      </c>
      <c r="H139" s="446">
        <v>0</v>
      </c>
      <c r="I139" s="446">
        <v>0</v>
      </c>
      <c r="J139" s="446">
        <v>0</v>
      </c>
      <c r="K139" s="446">
        <v>0</v>
      </c>
      <c r="L139" s="446">
        <v>0</v>
      </c>
      <c r="M139" s="446">
        <v>0</v>
      </c>
      <c r="N139" s="446">
        <v>0</v>
      </c>
      <c r="O139" s="447">
        <v>0</v>
      </c>
    </row>
    <row r="140" spans="1:15" x14ac:dyDescent="0.3">
      <c r="A140" s="751" t="s">
        <v>223</v>
      </c>
      <c r="B140" s="752"/>
      <c r="C140" s="752" t="s">
        <v>224</v>
      </c>
      <c r="D140" s="404" t="s">
        <v>100</v>
      </c>
      <c r="E140" s="407">
        <f>SUM(F140:O140)</f>
        <v>0</v>
      </c>
      <c r="F140" s="436">
        <v>0</v>
      </c>
      <c r="G140" s="437">
        <v>0</v>
      </c>
      <c r="H140" s="438">
        <v>0</v>
      </c>
      <c r="I140" s="438">
        <v>0</v>
      </c>
      <c r="J140" s="438">
        <v>0</v>
      </c>
      <c r="K140" s="438">
        <v>0</v>
      </c>
      <c r="L140" s="438">
        <v>0</v>
      </c>
      <c r="M140" s="438">
        <v>0</v>
      </c>
      <c r="N140" s="438">
        <v>0</v>
      </c>
      <c r="O140" s="439">
        <v>0</v>
      </c>
    </row>
    <row r="141" spans="1:15" x14ac:dyDescent="0.3">
      <c r="A141" s="751"/>
      <c r="B141" s="752"/>
      <c r="C141" s="752"/>
      <c r="D141" s="406" t="s">
        <v>101</v>
      </c>
      <c r="E141" s="412">
        <f t="shared" ref="E141:E149" si="17">SUM(F141:O141)</f>
        <v>0</v>
      </c>
      <c r="F141" s="440">
        <v>0</v>
      </c>
      <c r="G141" s="441">
        <v>0</v>
      </c>
      <c r="H141" s="442">
        <v>0</v>
      </c>
      <c r="I141" s="442">
        <v>0</v>
      </c>
      <c r="J141" s="442">
        <v>0</v>
      </c>
      <c r="K141" s="442">
        <v>0</v>
      </c>
      <c r="L141" s="442">
        <v>0</v>
      </c>
      <c r="M141" s="442">
        <v>0</v>
      </c>
      <c r="N141" s="442">
        <v>0</v>
      </c>
      <c r="O141" s="443">
        <v>0</v>
      </c>
    </row>
    <row r="142" spans="1:15" x14ac:dyDescent="0.3">
      <c r="A142" s="751"/>
      <c r="B142" s="752"/>
      <c r="C142" s="752"/>
      <c r="D142" s="406" t="s">
        <v>102</v>
      </c>
      <c r="E142" s="412">
        <f t="shared" si="17"/>
        <v>0</v>
      </c>
      <c r="F142" s="440">
        <v>0</v>
      </c>
      <c r="G142" s="441">
        <v>0</v>
      </c>
      <c r="H142" s="442">
        <v>0</v>
      </c>
      <c r="I142" s="442">
        <v>0</v>
      </c>
      <c r="J142" s="442">
        <v>0</v>
      </c>
      <c r="K142" s="442">
        <v>0</v>
      </c>
      <c r="L142" s="442">
        <v>0</v>
      </c>
      <c r="M142" s="442">
        <v>0</v>
      </c>
      <c r="N142" s="442">
        <v>0</v>
      </c>
      <c r="O142" s="443">
        <v>0</v>
      </c>
    </row>
    <row r="143" spans="1:15" x14ac:dyDescent="0.3">
      <c r="A143" s="751"/>
      <c r="B143" s="752"/>
      <c r="C143" s="752"/>
      <c r="D143" s="406" t="s">
        <v>103</v>
      </c>
      <c r="E143" s="412">
        <f t="shared" si="17"/>
        <v>0</v>
      </c>
      <c r="F143" s="440">
        <v>0</v>
      </c>
      <c r="G143" s="441">
        <v>0</v>
      </c>
      <c r="H143" s="442">
        <v>0</v>
      </c>
      <c r="I143" s="442">
        <v>0</v>
      </c>
      <c r="J143" s="442">
        <v>0</v>
      </c>
      <c r="K143" s="442">
        <v>0</v>
      </c>
      <c r="L143" s="442">
        <v>0</v>
      </c>
      <c r="M143" s="442">
        <v>0</v>
      </c>
      <c r="N143" s="442">
        <v>0</v>
      </c>
      <c r="O143" s="443">
        <v>0</v>
      </c>
    </row>
    <row r="144" spans="1:15" x14ac:dyDescent="0.3">
      <c r="A144" s="751"/>
      <c r="B144" s="752"/>
      <c r="C144" s="752"/>
      <c r="D144" s="406" t="s">
        <v>104</v>
      </c>
      <c r="E144" s="412">
        <f t="shared" si="17"/>
        <v>0</v>
      </c>
      <c r="F144" s="440">
        <v>0</v>
      </c>
      <c r="G144" s="441">
        <v>0</v>
      </c>
      <c r="H144" s="442">
        <v>0</v>
      </c>
      <c r="I144" s="442">
        <v>0</v>
      </c>
      <c r="J144" s="442">
        <v>0</v>
      </c>
      <c r="K144" s="442">
        <v>0</v>
      </c>
      <c r="L144" s="442">
        <v>0</v>
      </c>
      <c r="M144" s="442">
        <v>0</v>
      </c>
      <c r="N144" s="442">
        <v>0</v>
      </c>
      <c r="O144" s="443">
        <v>0</v>
      </c>
    </row>
    <row r="145" spans="1:15" x14ac:dyDescent="0.3">
      <c r="A145" s="751"/>
      <c r="B145" s="752"/>
      <c r="C145" s="752"/>
      <c r="D145" s="406" t="s">
        <v>105</v>
      </c>
      <c r="E145" s="412">
        <f t="shared" si="17"/>
        <v>0</v>
      </c>
      <c r="F145" s="440">
        <v>0</v>
      </c>
      <c r="G145" s="441">
        <v>0</v>
      </c>
      <c r="H145" s="442">
        <v>0</v>
      </c>
      <c r="I145" s="442">
        <v>0</v>
      </c>
      <c r="J145" s="442">
        <v>0</v>
      </c>
      <c r="K145" s="442">
        <v>0</v>
      </c>
      <c r="L145" s="442">
        <v>0</v>
      </c>
      <c r="M145" s="442">
        <v>0</v>
      </c>
      <c r="N145" s="442">
        <v>0</v>
      </c>
      <c r="O145" s="443">
        <v>0</v>
      </c>
    </row>
    <row r="146" spans="1:15" x14ac:dyDescent="0.3">
      <c r="A146" s="751"/>
      <c r="B146" s="752"/>
      <c r="C146" s="752"/>
      <c r="D146" s="406" t="s">
        <v>106</v>
      </c>
      <c r="E146" s="412">
        <f t="shared" si="17"/>
        <v>0</v>
      </c>
      <c r="F146" s="440">
        <v>0</v>
      </c>
      <c r="G146" s="441">
        <v>0</v>
      </c>
      <c r="H146" s="442">
        <v>0</v>
      </c>
      <c r="I146" s="442">
        <v>0</v>
      </c>
      <c r="J146" s="442">
        <v>0</v>
      </c>
      <c r="K146" s="442">
        <v>0</v>
      </c>
      <c r="L146" s="442">
        <v>0</v>
      </c>
      <c r="M146" s="442">
        <v>0</v>
      </c>
      <c r="N146" s="442">
        <v>0</v>
      </c>
      <c r="O146" s="443">
        <v>0</v>
      </c>
    </row>
    <row r="147" spans="1:15" x14ac:dyDescent="0.3">
      <c r="A147" s="751"/>
      <c r="B147" s="752"/>
      <c r="C147" s="752"/>
      <c r="D147" s="406" t="s">
        <v>107</v>
      </c>
      <c r="E147" s="412">
        <f t="shared" si="17"/>
        <v>0</v>
      </c>
      <c r="F147" s="440">
        <v>0</v>
      </c>
      <c r="G147" s="441">
        <v>0</v>
      </c>
      <c r="H147" s="442">
        <v>0</v>
      </c>
      <c r="I147" s="442">
        <v>0</v>
      </c>
      <c r="J147" s="442">
        <v>0</v>
      </c>
      <c r="K147" s="442">
        <v>0</v>
      </c>
      <c r="L147" s="442">
        <v>0</v>
      </c>
      <c r="M147" s="442">
        <v>0</v>
      </c>
      <c r="N147" s="442">
        <v>0</v>
      </c>
      <c r="O147" s="443">
        <v>0</v>
      </c>
    </row>
    <row r="148" spans="1:15" x14ac:dyDescent="0.3">
      <c r="A148" s="751"/>
      <c r="B148" s="752"/>
      <c r="C148" s="752"/>
      <c r="D148" s="406" t="s">
        <v>108</v>
      </c>
      <c r="E148" s="412">
        <f t="shared" si="17"/>
        <v>0</v>
      </c>
      <c r="F148" s="440">
        <v>0</v>
      </c>
      <c r="G148" s="441">
        <v>0</v>
      </c>
      <c r="H148" s="442">
        <v>0</v>
      </c>
      <c r="I148" s="442">
        <v>0</v>
      </c>
      <c r="J148" s="442">
        <v>0</v>
      </c>
      <c r="K148" s="442">
        <v>0</v>
      </c>
      <c r="L148" s="442">
        <v>0</v>
      </c>
      <c r="M148" s="442">
        <v>0</v>
      </c>
      <c r="N148" s="442">
        <v>0</v>
      </c>
      <c r="O148" s="443">
        <v>0</v>
      </c>
    </row>
    <row r="149" spans="1:15" ht="15" thickBot="1" x14ac:dyDescent="0.35">
      <c r="A149" s="751"/>
      <c r="B149" s="752"/>
      <c r="C149" s="752"/>
      <c r="D149" s="408" t="s">
        <v>109</v>
      </c>
      <c r="E149" s="412">
        <f t="shared" si="17"/>
        <v>0</v>
      </c>
      <c r="F149" s="444">
        <v>0</v>
      </c>
      <c r="G149" s="445">
        <v>0</v>
      </c>
      <c r="H149" s="446">
        <v>0</v>
      </c>
      <c r="I149" s="446">
        <v>0</v>
      </c>
      <c r="J149" s="446">
        <v>0</v>
      </c>
      <c r="K149" s="446">
        <v>0</v>
      </c>
      <c r="L149" s="446">
        <v>0</v>
      </c>
      <c r="M149" s="446">
        <v>0</v>
      </c>
      <c r="N149" s="446">
        <v>0</v>
      </c>
      <c r="O149" s="447">
        <v>0</v>
      </c>
    </row>
    <row r="150" spans="1:15" ht="15" thickBot="1" x14ac:dyDescent="0.35">
      <c r="A150" s="755" t="s">
        <v>77</v>
      </c>
      <c r="B150" s="756"/>
      <c r="C150" s="756"/>
      <c r="D150" s="400"/>
      <c r="E150" s="401">
        <f t="shared" ref="E150:O150" si="18">SUM(E151:E170)</f>
        <v>0</v>
      </c>
      <c r="F150" s="417">
        <f t="shared" si="18"/>
        <v>0</v>
      </c>
      <c r="G150" s="417">
        <f t="shared" si="18"/>
        <v>0</v>
      </c>
      <c r="H150" s="418">
        <f t="shared" si="18"/>
        <v>0</v>
      </c>
      <c r="I150" s="418">
        <f t="shared" si="18"/>
        <v>0</v>
      </c>
      <c r="J150" s="418">
        <f t="shared" si="18"/>
        <v>0</v>
      </c>
      <c r="K150" s="418">
        <f t="shared" si="18"/>
        <v>0</v>
      </c>
      <c r="L150" s="418">
        <f t="shared" si="18"/>
        <v>0</v>
      </c>
      <c r="M150" s="418">
        <f t="shared" si="18"/>
        <v>0</v>
      </c>
      <c r="N150" s="418">
        <f t="shared" si="18"/>
        <v>0</v>
      </c>
      <c r="O150" s="419">
        <f t="shared" si="18"/>
        <v>0</v>
      </c>
    </row>
    <row r="151" spans="1:15" x14ac:dyDescent="0.3">
      <c r="A151" s="751" t="s">
        <v>225</v>
      </c>
      <c r="B151" s="752" t="s">
        <v>201</v>
      </c>
      <c r="C151" s="752">
        <v>633013</v>
      </c>
      <c r="D151" s="404" t="s">
        <v>100</v>
      </c>
      <c r="E151" s="407">
        <f>SUM(F151:O151)</f>
        <v>0</v>
      </c>
      <c r="F151" s="420">
        <v>0</v>
      </c>
      <c r="G151" s="421">
        <v>0</v>
      </c>
      <c r="H151" s="422">
        <v>0</v>
      </c>
      <c r="I151" s="422">
        <v>0</v>
      </c>
      <c r="J151" s="422">
        <v>0</v>
      </c>
      <c r="K151" s="422">
        <v>0</v>
      </c>
      <c r="L151" s="422">
        <v>0</v>
      </c>
      <c r="M151" s="422">
        <v>0</v>
      </c>
      <c r="N151" s="422">
        <v>0</v>
      </c>
      <c r="O151" s="423">
        <v>0</v>
      </c>
    </row>
    <row r="152" spans="1:15" x14ac:dyDescent="0.3">
      <c r="A152" s="751"/>
      <c r="B152" s="752"/>
      <c r="C152" s="752"/>
      <c r="D152" s="406" t="s">
        <v>101</v>
      </c>
      <c r="E152" s="412">
        <f t="shared" ref="E152:E160" si="19">SUM(F152:O152)</f>
        <v>0</v>
      </c>
      <c r="F152" s="424">
        <v>0</v>
      </c>
      <c r="G152" s="425">
        <v>0</v>
      </c>
      <c r="H152" s="426">
        <v>0</v>
      </c>
      <c r="I152" s="426">
        <v>0</v>
      </c>
      <c r="J152" s="426">
        <v>0</v>
      </c>
      <c r="K152" s="426">
        <v>0</v>
      </c>
      <c r="L152" s="426">
        <v>0</v>
      </c>
      <c r="M152" s="426">
        <v>0</v>
      </c>
      <c r="N152" s="426">
        <v>0</v>
      </c>
      <c r="O152" s="427">
        <v>0</v>
      </c>
    </row>
    <row r="153" spans="1:15" x14ac:dyDescent="0.3">
      <c r="A153" s="751"/>
      <c r="B153" s="752"/>
      <c r="C153" s="752"/>
      <c r="D153" s="406" t="s">
        <v>102</v>
      </c>
      <c r="E153" s="412">
        <f t="shared" si="19"/>
        <v>0</v>
      </c>
      <c r="F153" s="424">
        <v>0</v>
      </c>
      <c r="G153" s="425">
        <v>0</v>
      </c>
      <c r="H153" s="426">
        <v>0</v>
      </c>
      <c r="I153" s="426">
        <v>0</v>
      </c>
      <c r="J153" s="426">
        <v>0</v>
      </c>
      <c r="K153" s="426">
        <v>0</v>
      </c>
      <c r="L153" s="426">
        <v>0</v>
      </c>
      <c r="M153" s="426">
        <v>0</v>
      </c>
      <c r="N153" s="426">
        <v>0</v>
      </c>
      <c r="O153" s="427">
        <v>0</v>
      </c>
    </row>
    <row r="154" spans="1:15" x14ac:dyDescent="0.3">
      <c r="A154" s="751"/>
      <c r="B154" s="752"/>
      <c r="C154" s="752"/>
      <c r="D154" s="406" t="s">
        <v>103</v>
      </c>
      <c r="E154" s="412">
        <f t="shared" si="19"/>
        <v>0</v>
      </c>
      <c r="F154" s="424">
        <v>0</v>
      </c>
      <c r="G154" s="425">
        <v>0</v>
      </c>
      <c r="H154" s="426">
        <v>0</v>
      </c>
      <c r="I154" s="426">
        <v>0</v>
      </c>
      <c r="J154" s="426">
        <v>0</v>
      </c>
      <c r="K154" s="426">
        <v>0</v>
      </c>
      <c r="L154" s="426">
        <v>0</v>
      </c>
      <c r="M154" s="426">
        <v>0</v>
      </c>
      <c r="N154" s="426">
        <v>0</v>
      </c>
      <c r="O154" s="427">
        <v>0</v>
      </c>
    </row>
    <row r="155" spans="1:15" x14ac:dyDescent="0.3">
      <c r="A155" s="751"/>
      <c r="B155" s="752"/>
      <c r="C155" s="752"/>
      <c r="D155" s="406" t="s">
        <v>104</v>
      </c>
      <c r="E155" s="412">
        <f t="shared" si="19"/>
        <v>0</v>
      </c>
      <c r="F155" s="424">
        <v>0</v>
      </c>
      <c r="G155" s="425">
        <v>0</v>
      </c>
      <c r="H155" s="426">
        <v>0</v>
      </c>
      <c r="I155" s="426">
        <v>0</v>
      </c>
      <c r="J155" s="426">
        <v>0</v>
      </c>
      <c r="K155" s="426">
        <v>0</v>
      </c>
      <c r="L155" s="426">
        <v>0</v>
      </c>
      <c r="M155" s="426">
        <v>0</v>
      </c>
      <c r="N155" s="426">
        <v>0</v>
      </c>
      <c r="O155" s="427">
        <v>0</v>
      </c>
    </row>
    <row r="156" spans="1:15" x14ac:dyDescent="0.3">
      <c r="A156" s="751"/>
      <c r="B156" s="752"/>
      <c r="C156" s="752"/>
      <c r="D156" s="406" t="s">
        <v>105</v>
      </c>
      <c r="E156" s="412">
        <f t="shared" si="19"/>
        <v>0</v>
      </c>
      <c r="F156" s="424">
        <v>0</v>
      </c>
      <c r="G156" s="425">
        <v>0</v>
      </c>
      <c r="H156" s="426">
        <v>0</v>
      </c>
      <c r="I156" s="426">
        <v>0</v>
      </c>
      <c r="J156" s="426">
        <v>0</v>
      </c>
      <c r="K156" s="426">
        <v>0</v>
      </c>
      <c r="L156" s="426">
        <v>0</v>
      </c>
      <c r="M156" s="426">
        <v>0</v>
      </c>
      <c r="N156" s="426">
        <v>0</v>
      </c>
      <c r="O156" s="427">
        <v>0</v>
      </c>
    </row>
    <row r="157" spans="1:15" x14ac:dyDescent="0.3">
      <c r="A157" s="751"/>
      <c r="B157" s="752"/>
      <c r="C157" s="752"/>
      <c r="D157" s="406" t="s">
        <v>106</v>
      </c>
      <c r="E157" s="412">
        <f t="shared" si="19"/>
        <v>0</v>
      </c>
      <c r="F157" s="424">
        <v>0</v>
      </c>
      <c r="G157" s="425">
        <v>0</v>
      </c>
      <c r="H157" s="426">
        <v>0</v>
      </c>
      <c r="I157" s="426">
        <v>0</v>
      </c>
      <c r="J157" s="426">
        <v>0</v>
      </c>
      <c r="K157" s="426">
        <v>0</v>
      </c>
      <c r="L157" s="426">
        <v>0</v>
      </c>
      <c r="M157" s="426">
        <v>0</v>
      </c>
      <c r="N157" s="426">
        <v>0</v>
      </c>
      <c r="O157" s="427">
        <v>0</v>
      </c>
    </row>
    <row r="158" spans="1:15" x14ac:dyDescent="0.3">
      <c r="A158" s="751"/>
      <c r="B158" s="752"/>
      <c r="C158" s="752"/>
      <c r="D158" s="406" t="s">
        <v>107</v>
      </c>
      <c r="E158" s="412">
        <f t="shared" si="19"/>
        <v>0</v>
      </c>
      <c r="F158" s="424">
        <v>0</v>
      </c>
      <c r="G158" s="425">
        <v>0</v>
      </c>
      <c r="H158" s="426">
        <v>0</v>
      </c>
      <c r="I158" s="426">
        <v>0</v>
      </c>
      <c r="J158" s="426">
        <v>0</v>
      </c>
      <c r="K158" s="426">
        <v>0</v>
      </c>
      <c r="L158" s="426">
        <v>0</v>
      </c>
      <c r="M158" s="426">
        <v>0</v>
      </c>
      <c r="N158" s="426">
        <v>0</v>
      </c>
      <c r="O158" s="427">
        <v>0</v>
      </c>
    </row>
    <row r="159" spans="1:15" x14ac:dyDescent="0.3">
      <c r="A159" s="751"/>
      <c r="B159" s="752"/>
      <c r="C159" s="752"/>
      <c r="D159" s="406" t="s">
        <v>108</v>
      </c>
      <c r="E159" s="412">
        <f t="shared" si="19"/>
        <v>0</v>
      </c>
      <c r="F159" s="424">
        <v>0</v>
      </c>
      <c r="G159" s="425">
        <v>0</v>
      </c>
      <c r="H159" s="426">
        <v>0</v>
      </c>
      <c r="I159" s="426">
        <v>0</v>
      </c>
      <c r="J159" s="426">
        <v>0</v>
      </c>
      <c r="K159" s="426">
        <v>0</v>
      </c>
      <c r="L159" s="426">
        <v>0</v>
      </c>
      <c r="M159" s="426">
        <v>0</v>
      </c>
      <c r="N159" s="426">
        <v>0</v>
      </c>
      <c r="O159" s="427">
        <v>0</v>
      </c>
    </row>
    <row r="160" spans="1:15" ht="15" thickBot="1" x14ac:dyDescent="0.35">
      <c r="A160" s="751"/>
      <c r="B160" s="752"/>
      <c r="C160" s="752"/>
      <c r="D160" s="408" t="s">
        <v>109</v>
      </c>
      <c r="E160" s="412">
        <f t="shared" si="19"/>
        <v>0</v>
      </c>
      <c r="F160" s="428">
        <v>0</v>
      </c>
      <c r="G160" s="429">
        <v>0</v>
      </c>
      <c r="H160" s="430">
        <v>0</v>
      </c>
      <c r="I160" s="430">
        <v>0</v>
      </c>
      <c r="J160" s="430">
        <v>0</v>
      </c>
      <c r="K160" s="430">
        <v>0</v>
      </c>
      <c r="L160" s="430">
        <v>0</v>
      </c>
      <c r="M160" s="430">
        <v>0</v>
      </c>
      <c r="N160" s="430">
        <v>0</v>
      </c>
      <c r="O160" s="431">
        <v>0</v>
      </c>
    </row>
    <row r="161" spans="1:15" x14ac:dyDescent="0.3">
      <c r="A161" s="751" t="s">
        <v>432</v>
      </c>
      <c r="B161" s="752"/>
      <c r="C161" s="752">
        <v>637031</v>
      </c>
      <c r="D161" s="404" t="s">
        <v>100</v>
      </c>
      <c r="E161" s="407">
        <f>SUM(F161:O161)</f>
        <v>0</v>
      </c>
      <c r="F161" s="420">
        <v>0</v>
      </c>
      <c r="G161" s="421">
        <v>0</v>
      </c>
      <c r="H161" s="422">
        <v>0</v>
      </c>
      <c r="I161" s="422">
        <v>0</v>
      </c>
      <c r="J161" s="422">
        <v>0</v>
      </c>
      <c r="K161" s="422">
        <v>0</v>
      </c>
      <c r="L161" s="422">
        <v>0</v>
      </c>
      <c r="M161" s="422">
        <v>0</v>
      </c>
      <c r="N161" s="422">
        <v>0</v>
      </c>
      <c r="O161" s="423">
        <v>0</v>
      </c>
    </row>
    <row r="162" spans="1:15" x14ac:dyDescent="0.3">
      <c r="A162" s="751"/>
      <c r="B162" s="752"/>
      <c r="C162" s="752"/>
      <c r="D162" s="406" t="s">
        <v>101</v>
      </c>
      <c r="E162" s="412">
        <f t="shared" ref="E162:E170" si="20">SUM(F162:O162)</f>
        <v>0</v>
      </c>
      <c r="F162" s="424">
        <v>0</v>
      </c>
      <c r="G162" s="425">
        <v>0</v>
      </c>
      <c r="H162" s="426">
        <v>0</v>
      </c>
      <c r="I162" s="426">
        <v>0</v>
      </c>
      <c r="J162" s="426">
        <v>0</v>
      </c>
      <c r="K162" s="426">
        <v>0</v>
      </c>
      <c r="L162" s="426">
        <v>0</v>
      </c>
      <c r="M162" s="426">
        <v>0</v>
      </c>
      <c r="N162" s="426">
        <v>0</v>
      </c>
      <c r="O162" s="427">
        <v>0</v>
      </c>
    </row>
    <row r="163" spans="1:15" x14ac:dyDescent="0.3">
      <c r="A163" s="751"/>
      <c r="B163" s="752"/>
      <c r="C163" s="752"/>
      <c r="D163" s="406" t="s">
        <v>102</v>
      </c>
      <c r="E163" s="412">
        <f t="shared" si="20"/>
        <v>0</v>
      </c>
      <c r="F163" s="424">
        <v>0</v>
      </c>
      <c r="G163" s="425">
        <v>0</v>
      </c>
      <c r="H163" s="426">
        <v>0</v>
      </c>
      <c r="I163" s="426">
        <v>0</v>
      </c>
      <c r="J163" s="426">
        <v>0</v>
      </c>
      <c r="K163" s="426">
        <v>0</v>
      </c>
      <c r="L163" s="426">
        <v>0</v>
      </c>
      <c r="M163" s="426">
        <v>0</v>
      </c>
      <c r="N163" s="426">
        <v>0</v>
      </c>
      <c r="O163" s="427">
        <v>0</v>
      </c>
    </row>
    <row r="164" spans="1:15" x14ac:dyDescent="0.3">
      <c r="A164" s="751"/>
      <c r="B164" s="752"/>
      <c r="C164" s="752"/>
      <c r="D164" s="406" t="s">
        <v>103</v>
      </c>
      <c r="E164" s="412">
        <f t="shared" si="20"/>
        <v>0</v>
      </c>
      <c r="F164" s="424">
        <v>0</v>
      </c>
      <c r="G164" s="425">
        <v>0</v>
      </c>
      <c r="H164" s="426">
        <v>0</v>
      </c>
      <c r="I164" s="426">
        <v>0</v>
      </c>
      <c r="J164" s="426">
        <v>0</v>
      </c>
      <c r="K164" s="426">
        <v>0</v>
      </c>
      <c r="L164" s="426">
        <v>0</v>
      </c>
      <c r="M164" s="426">
        <v>0</v>
      </c>
      <c r="N164" s="426">
        <v>0</v>
      </c>
      <c r="O164" s="427">
        <v>0</v>
      </c>
    </row>
    <row r="165" spans="1:15" x14ac:dyDescent="0.3">
      <c r="A165" s="751"/>
      <c r="B165" s="752"/>
      <c r="C165" s="752"/>
      <c r="D165" s="406" t="s">
        <v>104</v>
      </c>
      <c r="E165" s="412">
        <f t="shared" si="20"/>
        <v>0</v>
      </c>
      <c r="F165" s="424">
        <v>0</v>
      </c>
      <c r="G165" s="425">
        <v>0</v>
      </c>
      <c r="H165" s="426">
        <v>0</v>
      </c>
      <c r="I165" s="426">
        <v>0</v>
      </c>
      <c r="J165" s="426">
        <v>0</v>
      </c>
      <c r="K165" s="426">
        <v>0</v>
      </c>
      <c r="L165" s="426">
        <v>0</v>
      </c>
      <c r="M165" s="426">
        <v>0</v>
      </c>
      <c r="N165" s="426">
        <v>0</v>
      </c>
      <c r="O165" s="427">
        <v>0</v>
      </c>
    </row>
    <row r="166" spans="1:15" x14ac:dyDescent="0.3">
      <c r="A166" s="751"/>
      <c r="B166" s="752"/>
      <c r="C166" s="752"/>
      <c r="D166" s="406" t="s">
        <v>105</v>
      </c>
      <c r="E166" s="412">
        <f t="shared" si="20"/>
        <v>0</v>
      </c>
      <c r="F166" s="424">
        <v>0</v>
      </c>
      <c r="G166" s="425">
        <v>0</v>
      </c>
      <c r="H166" s="426">
        <v>0</v>
      </c>
      <c r="I166" s="426">
        <v>0</v>
      </c>
      <c r="J166" s="426">
        <v>0</v>
      </c>
      <c r="K166" s="426">
        <v>0</v>
      </c>
      <c r="L166" s="426">
        <v>0</v>
      </c>
      <c r="M166" s="426">
        <v>0</v>
      </c>
      <c r="N166" s="426">
        <v>0</v>
      </c>
      <c r="O166" s="427">
        <v>0</v>
      </c>
    </row>
    <row r="167" spans="1:15" x14ac:dyDescent="0.3">
      <c r="A167" s="751"/>
      <c r="B167" s="752"/>
      <c r="C167" s="752"/>
      <c r="D167" s="406" t="s">
        <v>106</v>
      </c>
      <c r="E167" s="412">
        <f t="shared" si="20"/>
        <v>0</v>
      </c>
      <c r="F167" s="424">
        <v>0</v>
      </c>
      <c r="G167" s="425">
        <v>0</v>
      </c>
      <c r="H167" s="426">
        <v>0</v>
      </c>
      <c r="I167" s="426">
        <v>0</v>
      </c>
      <c r="J167" s="426">
        <v>0</v>
      </c>
      <c r="K167" s="426">
        <v>0</v>
      </c>
      <c r="L167" s="426">
        <v>0</v>
      </c>
      <c r="M167" s="426">
        <v>0</v>
      </c>
      <c r="N167" s="426">
        <v>0</v>
      </c>
      <c r="O167" s="427">
        <v>0</v>
      </c>
    </row>
    <row r="168" spans="1:15" x14ac:dyDescent="0.3">
      <c r="A168" s="751"/>
      <c r="B168" s="752"/>
      <c r="C168" s="752"/>
      <c r="D168" s="406" t="s">
        <v>107</v>
      </c>
      <c r="E168" s="412">
        <f t="shared" si="20"/>
        <v>0</v>
      </c>
      <c r="F168" s="424">
        <v>0</v>
      </c>
      <c r="G168" s="425">
        <v>0</v>
      </c>
      <c r="H168" s="426">
        <v>0</v>
      </c>
      <c r="I168" s="426">
        <v>0</v>
      </c>
      <c r="J168" s="426">
        <v>0</v>
      </c>
      <c r="K168" s="426">
        <v>0</v>
      </c>
      <c r="L168" s="426">
        <v>0</v>
      </c>
      <c r="M168" s="426">
        <v>0</v>
      </c>
      <c r="N168" s="426">
        <v>0</v>
      </c>
      <c r="O168" s="427">
        <v>0</v>
      </c>
    </row>
    <row r="169" spans="1:15" x14ac:dyDescent="0.3">
      <c r="A169" s="751"/>
      <c r="B169" s="752"/>
      <c r="C169" s="752"/>
      <c r="D169" s="406" t="s">
        <v>108</v>
      </c>
      <c r="E169" s="412">
        <f t="shared" si="20"/>
        <v>0</v>
      </c>
      <c r="F169" s="424">
        <v>0</v>
      </c>
      <c r="G169" s="425">
        <v>0</v>
      </c>
      <c r="H169" s="426">
        <v>0</v>
      </c>
      <c r="I169" s="426">
        <v>0</v>
      </c>
      <c r="J169" s="426">
        <v>0</v>
      </c>
      <c r="K169" s="426">
        <v>0</v>
      </c>
      <c r="L169" s="426">
        <v>0</v>
      </c>
      <c r="M169" s="426">
        <v>0</v>
      </c>
      <c r="N169" s="426">
        <v>0</v>
      </c>
      <c r="O169" s="427">
        <v>0</v>
      </c>
    </row>
    <row r="170" spans="1:15" ht="15" thickBot="1" x14ac:dyDescent="0.35">
      <c r="A170" s="751"/>
      <c r="B170" s="752"/>
      <c r="C170" s="752"/>
      <c r="D170" s="408" t="s">
        <v>109</v>
      </c>
      <c r="E170" s="412">
        <f t="shared" si="20"/>
        <v>0</v>
      </c>
      <c r="F170" s="428">
        <v>0</v>
      </c>
      <c r="G170" s="429">
        <v>0</v>
      </c>
      <c r="H170" s="430">
        <v>0</v>
      </c>
      <c r="I170" s="430">
        <v>0</v>
      </c>
      <c r="J170" s="430">
        <v>0</v>
      </c>
      <c r="K170" s="430">
        <v>0</v>
      </c>
      <c r="L170" s="430">
        <v>0</v>
      </c>
      <c r="M170" s="430">
        <v>0</v>
      </c>
      <c r="N170" s="430">
        <v>0</v>
      </c>
      <c r="O170" s="431">
        <v>0</v>
      </c>
    </row>
  </sheetData>
  <mergeCells count="52">
    <mergeCell ref="A15:A24"/>
    <mergeCell ref="B15:B24"/>
    <mergeCell ref="C15:C24"/>
    <mergeCell ref="A1:D1"/>
    <mergeCell ref="A3:C3"/>
    <mergeCell ref="A5:A14"/>
    <mergeCell ref="B5:B14"/>
    <mergeCell ref="C5:C14"/>
    <mergeCell ref="A26:A35"/>
    <mergeCell ref="B26:B35"/>
    <mergeCell ref="C26:C35"/>
    <mergeCell ref="A36:A45"/>
    <mergeCell ref="B36:B45"/>
    <mergeCell ref="C36:C45"/>
    <mergeCell ref="A46:A55"/>
    <mergeCell ref="B46:B55"/>
    <mergeCell ref="C46:C55"/>
    <mergeCell ref="A56:C56"/>
    <mergeCell ref="A58:A67"/>
    <mergeCell ref="B58:B67"/>
    <mergeCell ref="C58:C67"/>
    <mergeCell ref="A68:A77"/>
    <mergeCell ref="B68:B77"/>
    <mergeCell ref="C68:C77"/>
    <mergeCell ref="A79:A88"/>
    <mergeCell ref="B79:B88"/>
    <mergeCell ref="C79:C88"/>
    <mergeCell ref="A89:A98"/>
    <mergeCell ref="B89:B98"/>
    <mergeCell ref="C89:C98"/>
    <mergeCell ref="A99:A108"/>
    <mergeCell ref="B99:B108"/>
    <mergeCell ref="C99:C108"/>
    <mergeCell ref="A109:A118"/>
    <mergeCell ref="B109:B118"/>
    <mergeCell ref="C109:C118"/>
    <mergeCell ref="A119:A128"/>
    <mergeCell ref="B119:B128"/>
    <mergeCell ref="C119:C128"/>
    <mergeCell ref="A130:A139"/>
    <mergeCell ref="B130:B139"/>
    <mergeCell ref="C130:C139"/>
    <mergeCell ref="A140:A149"/>
    <mergeCell ref="B140:B149"/>
    <mergeCell ref="C140:C149"/>
    <mergeCell ref="A150:C150"/>
    <mergeCell ref="A151:A160"/>
    <mergeCell ref="B151:B160"/>
    <mergeCell ref="C151:C160"/>
    <mergeCell ref="A161:A170"/>
    <mergeCell ref="B161:B170"/>
    <mergeCell ref="C161:C170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>
      <selection activeCell="K5" sqref="K5"/>
    </sheetView>
  </sheetViews>
  <sheetFormatPr defaultRowHeight="14.4" outlineLevelRow="1" x14ac:dyDescent="0.3"/>
  <cols>
    <col min="1" max="1" width="50.21875" bestFit="1" customWidth="1"/>
    <col min="2" max="2" width="22.109375" bestFit="1" customWidth="1"/>
    <col min="3" max="3" width="12" customWidth="1"/>
    <col min="10" max="10" width="27.21875" customWidth="1"/>
    <col min="11" max="11" width="17.77734375" customWidth="1"/>
  </cols>
  <sheetData>
    <row r="1" spans="1:11" ht="36" customHeight="1" thickBot="1" x14ac:dyDescent="0.45">
      <c r="A1" s="753" t="s">
        <v>206</v>
      </c>
      <c r="B1" s="753"/>
      <c r="C1" s="753"/>
      <c r="D1" s="754"/>
      <c r="E1" s="397" t="s">
        <v>110</v>
      </c>
      <c r="F1" s="415" t="s">
        <v>214</v>
      </c>
      <c r="G1" s="415" t="s">
        <v>215</v>
      </c>
      <c r="H1" s="415" t="s">
        <v>216</v>
      </c>
      <c r="I1" s="415" t="s">
        <v>217</v>
      </c>
      <c r="J1" s="415" t="s">
        <v>226</v>
      </c>
      <c r="K1" s="415" t="s">
        <v>66</v>
      </c>
    </row>
    <row r="2" spans="1:11" ht="27" thickBot="1" x14ac:dyDescent="0.35">
      <c r="A2" s="184" t="s">
        <v>190</v>
      </c>
      <c r="B2" s="398" t="s">
        <v>191</v>
      </c>
      <c r="C2" s="398" t="s">
        <v>192</v>
      </c>
      <c r="D2" s="398" t="s">
        <v>96</v>
      </c>
      <c r="E2" s="399"/>
      <c r="F2" s="399"/>
      <c r="G2" s="399"/>
      <c r="H2" s="399"/>
      <c r="I2" s="399"/>
      <c r="J2" s="399"/>
      <c r="K2" s="399"/>
    </row>
    <row r="3" spans="1:11" ht="15" thickBot="1" x14ac:dyDescent="0.4">
      <c r="A3" s="760" t="s">
        <v>227</v>
      </c>
      <c r="B3" s="760"/>
      <c r="C3" s="760"/>
      <c r="D3" s="454"/>
      <c r="E3" s="401">
        <f t="shared" ref="E3:K3" si="0">SUM(E4:E33)</f>
        <v>60000</v>
      </c>
      <c r="F3" s="417">
        <f t="shared" si="0"/>
        <v>0</v>
      </c>
      <c r="G3" s="417">
        <f t="shared" si="0"/>
        <v>0</v>
      </c>
      <c r="H3" s="418">
        <f t="shared" si="0"/>
        <v>0</v>
      </c>
      <c r="I3" s="418">
        <f t="shared" si="0"/>
        <v>0</v>
      </c>
      <c r="J3" s="418">
        <f>SUM(J4:J33)</f>
        <v>0</v>
      </c>
      <c r="K3" s="419">
        <f t="shared" si="0"/>
        <v>60000</v>
      </c>
    </row>
    <row r="4" spans="1:11" outlineLevel="1" x14ac:dyDescent="0.3">
      <c r="A4" s="751" t="s">
        <v>228</v>
      </c>
      <c r="B4" s="751" t="s">
        <v>210</v>
      </c>
      <c r="C4" s="752">
        <v>713002</v>
      </c>
      <c r="D4" s="404" t="s">
        <v>100</v>
      </c>
      <c r="E4" s="411">
        <f>SUM(F4:K4)</f>
        <v>60000</v>
      </c>
      <c r="F4" s="436">
        <v>0</v>
      </c>
      <c r="G4" s="437">
        <v>0</v>
      </c>
      <c r="H4" s="438">
        <v>0</v>
      </c>
      <c r="I4" s="438">
        <v>0</v>
      </c>
      <c r="J4" s="438">
        <v>0</v>
      </c>
      <c r="K4" s="439">
        <v>60000</v>
      </c>
    </row>
    <row r="5" spans="1:11" outlineLevel="1" x14ac:dyDescent="0.3">
      <c r="A5" s="751"/>
      <c r="B5" s="752"/>
      <c r="C5" s="752"/>
      <c r="D5" s="406" t="s">
        <v>101</v>
      </c>
      <c r="E5" s="412">
        <f t="shared" ref="E5:E33" si="1">SUM(F5:K5)</f>
        <v>0</v>
      </c>
      <c r="F5" s="440">
        <v>0</v>
      </c>
      <c r="G5" s="441">
        <v>0</v>
      </c>
      <c r="H5" s="442">
        <v>0</v>
      </c>
      <c r="I5" s="442">
        <v>0</v>
      </c>
      <c r="J5" s="442">
        <v>0</v>
      </c>
      <c r="K5" s="443">
        <v>0</v>
      </c>
    </row>
    <row r="6" spans="1:11" outlineLevel="1" x14ac:dyDescent="0.3">
      <c r="A6" s="751"/>
      <c r="B6" s="752"/>
      <c r="C6" s="752"/>
      <c r="D6" s="406" t="s">
        <v>102</v>
      </c>
      <c r="E6" s="412">
        <f t="shared" si="1"/>
        <v>0</v>
      </c>
      <c r="F6" s="440">
        <v>0</v>
      </c>
      <c r="G6" s="441">
        <v>0</v>
      </c>
      <c r="H6" s="442">
        <v>0</v>
      </c>
      <c r="I6" s="442">
        <v>0</v>
      </c>
      <c r="J6" s="442">
        <v>0</v>
      </c>
      <c r="K6" s="443">
        <v>0</v>
      </c>
    </row>
    <row r="7" spans="1:11" outlineLevel="1" x14ac:dyDescent="0.3">
      <c r="A7" s="751"/>
      <c r="B7" s="752"/>
      <c r="C7" s="752"/>
      <c r="D7" s="406" t="s">
        <v>103</v>
      </c>
      <c r="E7" s="412">
        <f t="shared" si="1"/>
        <v>0</v>
      </c>
      <c r="F7" s="440">
        <v>0</v>
      </c>
      <c r="G7" s="441">
        <v>0</v>
      </c>
      <c r="H7" s="442">
        <v>0</v>
      </c>
      <c r="I7" s="442">
        <v>0</v>
      </c>
      <c r="J7" s="442">
        <v>0</v>
      </c>
      <c r="K7" s="443">
        <v>0</v>
      </c>
    </row>
    <row r="8" spans="1:11" outlineLevel="1" x14ac:dyDescent="0.3">
      <c r="A8" s="751"/>
      <c r="B8" s="752"/>
      <c r="C8" s="752"/>
      <c r="D8" s="406" t="s">
        <v>104</v>
      </c>
      <c r="E8" s="412">
        <f t="shared" si="1"/>
        <v>0</v>
      </c>
      <c r="F8" s="440">
        <v>0</v>
      </c>
      <c r="G8" s="441">
        <v>0</v>
      </c>
      <c r="H8" s="442">
        <v>0</v>
      </c>
      <c r="I8" s="442">
        <v>0</v>
      </c>
      <c r="J8" s="442">
        <v>0</v>
      </c>
      <c r="K8" s="443">
        <v>0</v>
      </c>
    </row>
    <row r="9" spans="1:11" outlineLevel="1" x14ac:dyDescent="0.3">
      <c r="A9" s="751"/>
      <c r="B9" s="752"/>
      <c r="C9" s="752"/>
      <c r="D9" s="406" t="s">
        <v>105</v>
      </c>
      <c r="E9" s="412">
        <f t="shared" si="1"/>
        <v>0</v>
      </c>
      <c r="F9" s="440">
        <v>0</v>
      </c>
      <c r="G9" s="441">
        <v>0</v>
      </c>
      <c r="H9" s="442">
        <v>0</v>
      </c>
      <c r="I9" s="442">
        <v>0</v>
      </c>
      <c r="J9" s="442">
        <v>0</v>
      </c>
      <c r="K9" s="443">
        <v>0</v>
      </c>
    </row>
    <row r="10" spans="1:11" outlineLevel="1" x14ac:dyDescent="0.3">
      <c r="A10" s="751"/>
      <c r="B10" s="752"/>
      <c r="C10" s="752"/>
      <c r="D10" s="406" t="s">
        <v>106</v>
      </c>
      <c r="E10" s="412">
        <f t="shared" si="1"/>
        <v>0</v>
      </c>
      <c r="F10" s="440">
        <v>0</v>
      </c>
      <c r="G10" s="441">
        <v>0</v>
      </c>
      <c r="H10" s="442">
        <v>0</v>
      </c>
      <c r="I10" s="442">
        <v>0</v>
      </c>
      <c r="J10" s="442">
        <v>0</v>
      </c>
      <c r="K10" s="443">
        <v>0</v>
      </c>
    </row>
    <row r="11" spans="1:11" outlineLevel="1" x14ac:dyDescent="0.3">
      <c r="A11" s="751"/>
      <c r="B11" s="752"/>
      <c r="C11" s="752"/>
      <c r="D11" s="406" t="s">
        <v>107</v>
      </c>
      <c r="E11" s="412">
        <f t="shared" si="1"/>
        <v>0</v>
      </c>
      <c r="F11" s="440">
        <v>0</v>
      </c>
      <c r="G11" s="441">
        <v>0</v>
      </c>
      <c r="H11" s="442">
        <v>0</v>
      </c>
      <c r="I11" s="442">
        <v>0</v>
      </c>
      <c r="J11" s="442">
        <v>0</v>
      </c>
      <c r="K11" s="443">
        <v>0</v>
      </c>
    </row>
    <row r="12" spans="1:11" outlineLevel="1" x14ac:dyDescent="0.3">
      <c r="A12" s="751"/>
      <c r="B12" s="752"/>
      <c r="C12" s="752"/>
      <c r="D12" s="406" t="s">
        <v>108</v>
      </c>
      <c r="E12" s="412">
        <f t="shared" si="1"/>
        <v>0</v>
      </c>
      <c r="F12" s="440">
        <v>0</v>
      </c>
      <c r="G12" s="441">
        <v>0</v>
      </c>
      <c r="H12" s="442">
        <v>0</v>
      </c>
      <c r="I12" s="442">
        <v>0</v>
      </c>
      <c r="J12" s="442">
        <v>0</v>
      </c>
      <c r="K12" s="443">
        <v>0</v>
      </c>
    </row>
    <row r="13" spans="1:11" ht="15" outlineLevel="1" thickBot="1" x14ac:dyDescent="0.35">
      <c r="A13" s="751"/>
      <c r="B13" s="752"/>
      <c r="C13" s="752"/>
      <c r="D13" s="408" t="s">
        <v>109</v>
      </c>
      <c r="E13" s="413">
        <f t="shared" si="1"/>
        <v>0</v>
      </c>
      <c r="F13" s="444">
        <v>0</v>
      </c>
      <c r="G13" s="445">
        <v>0</v>
      </c>
      <c r="H13" s="446">
        <v>0</v>
      </c>
      <c r="I13" s="446">
        <v>0</v>
      </c>
      <c r="J13" s="446">
        <v>0</v>
      </c>
      <c r="K13" s="447">
        <v>0</v>
      </c>
    </row>
    <row r="14" spans="1:11" ht="15" customHeight="1" outlineLevel="1" x14ac:dyDescent="0.3">
      <c r="A14" s="751" t="s">
        <v>229</v>
      </c>
      <c r="B14" s="751" t="s">
        <v>230</v>
      </c>
      <c r="C14" s="752">
        <v>633002</v>
      </c>
      <c r="D14" s="404" t="s">
        <v>100</v>
      </c>
      <c r="E14" s="412">
        <f t="shared" si="1"/>
        <v>0</v>
      </c>
      <c r="F14" s="436">
        <v>0</v>
      </c>
      <c r="G14" s="437">
        <v>0</v>
      </c>
      <c r="H14" s="438">
        <v>0</v>
      </c>
      <c r="I14" s="438">
        <v>0</v>
      </c>
      <c r="J14" s="438">
        <v>0</v>
      </c>
      <c r="K14" s="439">
        <v>0</v>
      </c>
    </row>
    <row r="15" spans="1:11" outlineLevel="1" x14ac:dyDescent="0.3">
      <c r="A15" s="751"/>
      <c r="B15" s="752"/>
      <c r="C15" s="752"/>
      <c r="D15" s="406" t="s">
        <v>101</v>
      </c>
      <c r="E15" s="412">
        <f t="shared" si="1"/>
        <v>0</v>
      </c>
      <c r="F15" s="440">
        <v>0</v>
      </c>
      <c r="G15" s="441">
        <v>0</v>
      </c>
      <c r="H15" s="442">
        <v>0</v>
      </c>
      <c r="I15" s="442">
        <v>0</v>
      </c>
      <c r="J15" s="442">
        <v>0</v>
      </c>
      <c r="K15" s="443">
        <v>0</v>
      </c>
    </row>
    <row r="16" spans="1:11" outlineLevel="1" x14ac:dyDescent="0.3">
      <c r="A16" s="751"/>
      <c r="B16" s="752"/>
      <c r="C16" s="752"/>
      <c r="D16" s="406" t="s">
        <v>102</v>
      </c>
      <c r="E16" s="412">
        <f t="shared" si="1"/>
        <v>0</v>
      </c>
      <c r="F16" s="440">
        <v>0</v>
      </c>
      <c r="G16" s="441">
        <v>0</v>
      </c>
      <c r="H16" s="442">
        <v>0</v>
      </c>
      <c r="I16" s="442">
        <v>0</v>
      </c>
      <c r="J16" s="442">
        <v>0</v>
      </c>
      <c r="K16" s="443">
        <v>0</v>
      </c>
    </row>
    <row r="17" spans="1:11" outlineLevel="1" x14ac:dyDescent="0.3">
      <c r="A17" s="751"/>
      <c r="B17" s="752"/>
      <c r="C17" s="752"/>
      <c r="D17" s="406" t="s">
        <v>103</v>
      </c>
      <c r="E17" s="412">
        <f t="shared" si="1"/>
        <v>0</v>
      </c>
      <c r="F17" s="440">
        <v>0</v>
      </c>
      <c r="G17" s="441">
        <v>0</v>
      </c>
      <c r="H17" s="442">
        <v>0</v>
      </c>
      <c r="I17" s="442">
        <v>0</v>
      </c>
      <c r="J17" s="442">
        <v>0</v>
      </c>
      <c r="K17" s="443">
        <v>0</v>
      </c>
    </row>
    <row r="18" spans="1:11" outlineLevel="1" x14ac:dyDescent="0.3">
      <c r="A18" s="751"/>
      <c r="B18" s="752"/>
      <c r="C18" s="752"/>
      <c r="D18" s="406" t="s">
        <v>104</v>
      </c>
      <c r="E18" s="412">
        <f t="shared" si="1"/>
        <v>0</v>
      </c>
      <c r="F18" s="440">
        <v>0</v>
      </c>
      <c r="G18" s="441">
        <v>0</v>
      </c>
      <c r="H18" s="442">
        <v>0</v>
      </c>
      <c r="I18" s="442">
        <v>0</v>
      </c>
      <c r="J18" s="442">
        <v>0</v>
      </c>
      <c r="K18" s="443">
        <v>0</v>
      </c>
    </row>
    <row r="19" spans="1:11" outlineLevel="1" x14ac:dyDescent="0.3">
      <c r="A19" s="751"/>
      <c r="B19" s="752"/>
      <c r="C19" s="752"/>
      <c r="D19" s="406" t="s">
        <v>105</v>
      </c>
      <c r="E19" s="412">
        <f t="shared" si="1"/>
        <v>0</v>
      </c>
      <c r="F19" s="440">
        <v>0</v>
      </c>
      <c r="G19" s="441">
        <v>0</v>
      </c>
      <c r="H19" s="442">
        <v>0</v>
      </c>
      <c r="I19" s="442">
        <v>0</v>
      </c>
      <c r="J19" s="442">
        <v>0</v>
      </c>
      <c r="K19" s="443">
        <v>0</v>
      </c>
    </row>
    <row r="20" spans="1:11" outlineLevel="1" x14ac:dyDescent="0.3">
      <c r="A20" s="751"/>
      <c r="B20" s="752"/>
      <c r="C20" s="752"/>
      <c r="D20" s="406" t="s">
        <v>106</v>
      </c>
      <c r="E20" s="412">
        <f t="shared" si="1"/>
        <v>0</v>
      </c>
      <c r="F20" s="440">
        <v>0</v>
      </c>
      <c r="G20" s="441">
        <v>0</v>
      </c>
      <c r="H20" s="442">
        <v>0</v>
      </c>
      <c r="I20" s="442">
        <v>0</v>
      </c>
      <c r="J20" s="442">
        <v>0</v>
      </c>
      <c r="K20" s="443">
        <v>0</v>
      </c>
    </row>
    <row r="21" spans="1:11" outlineLevel="1" x14ac:dyDescent="0.3">
      <c r="A21" s="751"/>
      <c r="B21" s="752"/>
      <c r="C21" s="752"/>
      <c r="D21" s="406" t="s">
        <v>107</v>
      </c>
      <c r="E21" s="412">
        <f t="shared" si="1"/>
        <v>0</v>
      </c>
      <c r="F21" s="440">
        <v>0</v>
      </c>
      <c r="G21" s="441">
        <v>0</v>
      </c>
      <c r="H21" s="442">
        <v>0</v>
      </c>
      <c r="I21" s="442">
        <v>0</v>
      </c>
      <c r="J21" s="442">
        <v>0</v>
      </c>
      <c r="K21" s="443">
        <v>0</v>
      </c>
    </row>
    <row r="22" spans="1:11" outlineLevel="1" x14ac:dyDescent="0.3">
      <c r="A22" s="751"/>
      <c r="B22" s="752"/>
      <c r="C22" s="752"/>
      <c r="D22" s="406" t="s">
        <v>108</v>
      </c>
      <c r="E22" s="412">
        <f t="shared" si="1"/>
        <v>0</v>
      </c>
      <c r="F22" s="440">
        <v>0</v>
      </c>
      <c r="G22" s="441">
        <v>0</v>
      </c>
      <c r="H22" s="442">
        <v>0</v>
      </c>
      <c r="I22" s="442">
        <v>0</v>
      </c>
      <c r="J22" s="442">
        <v>0</v>
      </c>
      <c r="K22" s="443">
        <v>0</v>
      </c>
    </row>
    <row r="23" spans="1:11" ht="15" outlineLevel="1" thickBot="1" x14ac:dyDescent="0.35">
      <c r="A23" s="751"/>
      <c r="B23" s="752"/>
      <c r="C23" s="752"/>
      <c r="D23" s="408" t="s">
        <v>109</v>
      </c>
      <c r="E23" s="413">
        <f t="shared" si="1"/>
        <v>0</v>
      </c>
      <c r="F23" s="444">
        <v>0</v>
      </c>
      <c r="G23" s="445">
        <v>0</v>
      </c>
      <c r="H23" s="446">
        <v>0</v>
      </c>
      <c r="I23" s="446">
        <v>0</v>
      </c>
      <c r="J23" s="446">
        <v>0</v>
      </c>
      <c r="K23" s="447">
        <v>0</v>
      </c>
    </row>
    <row r="24" spans="1:11" outlineLevel="1" x14ac:dyDescent="0.3">
      <c r="A24" s="751" t="s">
        <v>213</v>
      </c>
      <c r="B24" s="752" t="s">
        <v>201</v>
      </c>
      <c r="C24" s="752">
        <v>637001</v>
      </c>
      <c r="D24" s="404" t="s">
        <v>100</v>
      </c>
      <c r="E24" s="412">
        <f t="shared" si="1"/>
        <v>0</v>
      </c>
      <c r="F24" s="436">
        <v>0</v>
      </c>
      <c r="G24" s="437">
        <v>0</v>
      </c>
      <c r="H24" s="438">
        <v>0</v>
      </c>
      <c r="I24" s="438">
        <v>0</v>
      </c>
      <c r="J24" s="438">
        <v>0</v>
      </c>
      <c r="K24" s="439">
        <v>0</v>
      </c>
    </row>
    <row r="25" spans="1:11" outlineLevel="1" x14ac:dyDescent="0.3">
      <c r="A25" s="751"/>
      <c r="B25" s="752"/>
      <c r="C25" s="752"/>
      <c r="D25" s="406" t="s">
        <v>101</v>
      </c>
      <c r="E25" s="412">
        <f t="shared" si="1"/>
        <v>0</v>
      </c>
      <c r="F25" s="440">
        <v>0</v>
      </c>
      <c r="G25" s="441">
        <v>0</v>
      </c>
      <c r="H25" s="442">
        <v>0</v>
      </c>
      <c r="I25" s="442">
        <v>0</v>
      </c>
      <c r="J25" s="442">
        <v>0</v>
      </c>
      <c r="K25" s="443">
        <v>0</v>
      </c>
    </row>
    <row r="26" spans="1:11" outlineLevel="1" x14ac:dyDescent="0.3">
      <c r="A26" s="751"/>
      <c r="B26" s="752"/>
      <c r="C26" s="752"/>
      <c r="D26" s="406" t="s">
        <v>102</v>
      </c>
      <c r="E26" s="412">
        <f t="shared" si="1"/>
        <v>0</v>
      </c>
      <c r="F26" s="440">
        <v>0</v>
      </c>
      <c r="G26" s="441">
        <v>0</v>
      </c>
      <c r="H26" s="442">
        <v>0</v>
      </c>
      <c r="I26" s="442">
        <v>0</v>
      </c>
      <c r="J26" s="442">
        <v>0</v>
      </c>
      <c r="K26" s="443">
        <v>0</v>
      </c>
    </row>
    <row r="27" spans="1:11" outlineLevel="1" x14ac:dyDescent="0.3">
      <c r="A27" s="751"/>
      <c r="B27" s="752"/>
      <c r="C27" s="752"/>
      <c r="D27" s="406" t="s">
        <v>103</v>
      </c>
      <c r="E27" s="412">
        <f t="shared" si="1"/>
        <v>0</v>
      </c>
      <c r="F27" s="440">
        <v>0</v>
      </c>
      <c r="G27" s="441">
        <v>0</v>
      </c>
      <c r="H27" s="442">
        <v>0</v>
      </c>
      <c r="I27" s="442">
        <v>0</v>
      </c>
      <c r="J27" s="442">
        <v>0</v>
      </c>
      <c r="K27" s="443">
        <v>0</v>
      </c>
    </row>
    <row r="28" spans="1:11" outlineLevel="1" x14ac:dyDescent="0.3">
      <c r="A28" s="751"/>
      <c r="B28" s="752"/>
      <c r="C28" s="752"/>
      <c r="D28" s="406" t="s">
        <v>104</v>
      </c>
      <c r="E28" s="412">
        <f t="shared" si="1"/>
        <v>0</v>
      </c>
      <c r="F28" s="440">
        <v>0</v>
      </c>
      <c r="G28" s="441">
        <v>0</v>
      </c>
      <c r="H28" s="442">
        <v>0</v>
      </c>
      <c r="I28" s="442">
        <v>0</v>
      </c>
      <c r="J28" s="442">
        <v>0</v>
      </c>
      <c r="K28" s="443">
        <v>0</v>
      </c>
    </row>
    <row r="29" spans="1:11" outlineLevel="1" x14ac:dyDescent="0.3">
      <c r="A29" s="751"/>
      <c r="B29" s="752"/>
      <c r="C29" s="752"/>
      <c r="D29" s="406" t="s">
        <v>105</v>
      </c>
      <c r="E29" s="412">
        <f t="shared" si="1"/>
        <v>0</v>
      </c>
      <c r="F29" s="440">
        <v>0</v>
      </c>
      <c r="G29" s="441">
        <v>0</v>
      </c>
      <c r="H29" s="442">
        <v>0</v>
      </c>
      <c r="I29" s="442">
        <v>0</v>
      </c>
      <c r="J29" s="442">
        <v>0</v>
      </c>
      <c r="K29" s="443">
        <v>0</v>
      </c>
    </row>
    <row r="30" spans="1:11" outlineLevel="1" x14ac:dyDescent="0.3">
      <c r="A30" s="751"/>
      <c r="B30" s="752"/>
      <c r="C30" s="752"/>
      <c r="D30" s="406" t="s">
        <v>106</v>
      </c>
      <c r="E30" s="412">
        <f t="shared" si="1"/>
        <v>0</v>
      </c>
      <c r="F30" s="440">
        <v>0</v>
      </c>
      <c r="G30" s="441">
        <v>0</v>
      </c>
      <c r="H30" s="442">
        <v>0</v>
      </c>
      <c r="I30" s="442">
        <v>0</v>
      </c>
      <c r="J30" s="442">
        <v>0</v>
      </c>
      <c r="K30" s="443">
        <v>0</v>
      </c>
    </row>
    <row r="31" spans="1:11" outlineLevel="1" x14ac:dyDescent="0.3">
      <c r="A31" s="751"/>
      <c r="B31" s="752"/>
      <c r="C31" s="752"/>
      <c r="D31" s="406" t="s">
        <v>107</v>
      </c>
      <c r="E31" s="412">
        <f t="shared" si="1"/>
        <v>0</v>
      </c>
      <c r="F31" s="440">
        <v>0</v>
      </c>
      <c r="G31" s="441">
        <v>0</v>
      </c>
      <c r="H31" s="442">
        <v>0</v>
      </c>
      <c r="I31" s="442">
        <v>0</v>
      </c>
      <c r="J31" s="442">
        <v>0</v>
      </c>
      <c r="K31" s="443">
        <v>0</v>
      </c>
    </row>
    <row r="32" spans="1:11" outlineLevel="1" x14ac:dyDescent="0.3">
      <c r="A32" s="751"/>
      <c r="B32" s="752"/>
      <c r="C32" s="752"/>
      <c r="D32" s="406" t="s">
        <v>108</v>
      </c>
      <c r="E32" s="412">
        <f t="shared" si="1"/>
        <v>0</v>
      </c>
      <c r="F32" s="440">
        <v>0</v>
      </c>
      <c r="G32" s="441">
        <v>0</v>
      </c>
      <c r="H32" s="442">
        <v>0</v>
      </c>
      <c r="I32" s="442">
        <v>0</v>
      </c>
      <c r="J32" s="442">
        <v>0</v>
      </c>
      <c r="K32" s="443">
        <v>0</v>
      </c>
    </row>
    <row r="33" spans="1:11" ht="15" outlineLevel="1" thickBot="1" x14ac:dyDescent="0.35">
      <c r="A33" s="751"/>
      <c r="B33" s="752"/>
      <c r="C33" s="752"/>
      <c r="D33" s="408" t="s">
        <v>109</v>
      </c>
      <c r="E33" s="412">
        <f t="shared" si="1"/>
        <v>0</v>
      </c>
      <c r="F33" s="444">
        <v>0</v>
      </c>
      <c r="G33" s="445">
        <v>0</v>
      </c>
      <c r="H33" s="446">
        <v>0</v>
      </c>
      <c r="I33" s="446">
        <v>0</v>
      </c>
      <c r="J33" s="446">
        <v>0</v>
      </c>
      <c r="K33" s="447">
        <v>0</v>
      </c>
    </row>
    <row r="34" spans="1:11" ht="15" thickBot="1" x14ac:dyDescent="0.35">
      <c r="A34" s="757" t="s">
        <v>207</v>
      </c>
      <c r="B34" s="757"/>
      <c r="C34" s="757"/>
      <c r="D34" s="414"/>
      <c r="E34" s="401">
        <f t="shared" ref="E34:K34" si="2">SUM(E35:E84)</f>
        <v>0</v>
      </c>
      <c r="F34" s="417">
        <f t="shared" si="2"/>
        <v>0</v>
      </c>
      <c r="G34" s="417">
        <f t="shared" si="2"/>
        <v>0</v>
      </c>
      <c r="H34" s="418">
        <f t="shared" si="2"/>
        <v>0</v>
      </c>
      <c r="I34" s="418">
        <f t="shared" si="2"/>
        <v>0</v>
      </c>
      <c r="J34" s="418">
        <f>SUM(J35:J84)</f>
        <v>0</v>
      </c>
      <c r="K34" s="419">
        <f t="shared" si="2"/>
        <v>0</v>
      </c>
    </row>
    <row r="35" spans="1:11" outlineLevel="1" x14ac:dyDescent="0.3">
      <c r="A35" s="751" t="s">
        <v>208</v>
      </c>
      <c r="B35" s="752" t="s">
        <v>196</v>
      </c>
      <c r="C35" s="752">
        <v>635002</v>
      </c>
      <c r="D35" s="404" t="s">
        <v>100</v>
      </c>
      <c r="E35" s="411">
        <f t="shared" ref="E35:E84" si="3">SUM(F35:K35)</f>
        <v>0</v>
      </c>
      <c r="F35" s="436">
        <v>0</v>
      </c>
      <c r="G35" s="437">
        <v>0</v>
      </c>
      <c r="H35" s="438">
        <v>0</v>
      </c>
      <c r="I35" s="438">
        <v>0</v>
      </c>
      <c r="J35" s="438">
        <v>0</v>
      </c>
      <c r="K35" s="439">
        <v>0</v>
      </c>
    </row>
    <row r="36" spans="1:11" outlineLevel="1" x14ac:dyDescent="0.3">
      <c r="A36" s="751"/>
      <c r="B36" s="752"/>
      <c r="C36" s="752"/>
      <c r="D36" s="406" t="s">
        <v>101</v>
      </c>
      <c r="E36" s="412">
        <f t="shared" si="3"/>
        <v>0</v>
      </c>
      <c r="F36" s="440">
        <v>0</v>
      </c>
      <c r="G36" s="441">
        <v>0</v>
      </c>
      <c r="H36" s="442">
        <v>0</v>
      </c>
      <c r="I36" s="442">
        <v>0</v>
      </c>
      <c r="J36" s="442">
        <v>0</v>
      </c>
      <c r="K36" s="443">
        <v>0</v>
      </c>
    </row>
    <row r="37" spans="1:11" outlineLevel="1" x14ac:dyDescent="0.3">
      <c r="A37" s="751"/>
      <c r="B37" s="752"/>
      <c r="C37" s="752"/>
      <c r="D37" s="406" t="s">
        <v>102</v>
      </c>
      <c r="E37" s="412">
        <f t="shared" si="3"/>
        <v>0</v>
      </c>
      <c r="F37" s="440">
        <v>0</v>
      </c>
      <c r="G37" s="441">
        <v>0</v>
      </c>
      <c r="H37" s="442">
        <v>0</v>
      </c>
      <c r="I37" s="442">
        <v>0</v>
      </c>
      <c r="J37" s="442">
        <v>0</v>
      </c>
      <c r="K37" s="443">
        <v>0</v>
      </c>
    </row>
    <row r="38" spans="1:11" outlineLevel="1" x14ac:dyDescent="0.3">
      <c r="A38" s="751"/>
      <c r="B38" s="752"/>
      <c r="C38" s="752"/>
      <c r="D38" s="406" t="s">
        <v>103</v>
      </c>
      <c r="E38" s="412">
        <f t="shared" si="3"/>
        <v>0</v>
      </c>
      <c r="F38" s="440">
        <v>0</v>
      </c>
      <c r="G38" s="441">
        <v>0</v>
      </c>
      <c r="H38" s="442">
        <v>0</v>
      </c>
      <c r="I38" s="442">
        <v>0</v>
      </c>
      <c r="J38" s="442">
        <v>0</v>
      </c>
      <c r="K38" s="443">
        <v>0</v>
      </c>
    </row>
    <row r="39" spans="1:11" outlineLevel="1" x14ac:dyDescent="0.3">
      <c r="A39" s="751"/>
      <c r="B39" s="752"/>
      <c r="C39" s="752"/>
      <c r="D39" s="406" t="s">
        <v>104</v>
      </c>
      <c r="E39" s="412">
        <f t="shared" si="3"/>
        <v>0</v>
      </c>
      <c r="F39" s="440">
        <v>0</v>
      </c>
      <c r="G39" s="441">
        <v>0</v>
      </c>
      <c r="H39" s="442">
        <v>0</v>
      </c>
      <c r="I39" s="442">
        <v>0</v>
      </c>
      <c r="J39" s="442">
        <v>0</v>
      </c>
      <c r="K39" s="443">
        <v>0</v>
      </c>
    </row>
    <row r="40" spans="1:11" outlineLevel="1" x14ac:dyDescent="0.3">
      <c r="A40" s="751"/>
      <c r="B40" s="752"/>
      <c r="C40" s="752"/>
      <c r="D40" s="406" t="s">
        <v>105</v>
      </c>
      <c r="E40" s="412">
        <f t="shared" si="3"/>
        <v>0</v>
      </c>
      <c r="F40" s="440">
        <v>0</v>
      </c>
      <c r="G40" s="441">
        <v>0</v>
      </c>
      <c r="H40" s="442">
        <v>0</v>
      </c>
      <c r="I40" s="442">
        <v>0</v>
      </c>
      <c r="J40" s="442">
        <v>0</v>
      </c>
      <c r="K40" s="443">
        <v>0</v>
      </c>
    </row>
    <row r="41" spans="1:11" outlineLevel="1" x14ac:dyDescent="0.3">
      <c r="A41" s="751"/>
      <c r="B41" s="752"/>
      <c r="C41" s="752"/>
      <c r="D41" s="406" t="s">
        <v>106</v>
      </c>
      <c r="E41" s="412">
        <f t="shared" si="3"/>
        <v>0</v>
      </c>
      <c r="F41" s="440">
        <v>0</v>
      </c>
      <c r="G41" s="441">
        <v>0</v>
      </c>
      <c r="H41" s="442">
        <v>0</v>
      </c>
      <c r="I41" s="442">
        <v>0</v>
      </c>
      <c r="J41" s="442">
        <v>0</v>
      </c>
      <c r="K41" s="443">
        <v>0</v>
      </c>
    </row>
    <row r="42" spans="1:11" outlineLevel="1" x14ac:dyDescent="0.3">
      <c r="A42" s="751"/>
      <c r="B42" s="752"/>
      <c r="C42" s="752"/>
      <c r="D42" s="406" t="s">
        <v>107</v>
      </c>
      <c r="E42" s="412">
        <f t="shared" si="3"/>
        <v>0</v>
      </c>
      <c r="F42" s="440">
        <v>0</v>
      </c>
      <c r="G42" s="441">
        <v>0</v>
      </c>
      <c r="H42" s="442">
        <v>0</v>
      </c>
      <c r="I42" s="442">
        <v>0</v>
      </c>
      <c r="J42" s="442">
        <v>0</v>
      </c>
      <c r="K42" s="443">
        <v>0</v>
      </c>
    </row>
    <row r="43" spans="1:11" outlineLevel="1" x14ac:dyDescent="0.3">
      <c r="A43" s="751"/>
      <c r="B43" s="752"/>
      <c r="C43" s="752"/>
      <c r="D43" s="406" t="s">
        <v>108</v>
      </c>
      <c r="E43" s="412">
        <f t="shared" si="3"/>
        <v>0</v>
      </c>
      <c r="F43" s="440">
        <v>0</v>
      </c>
      <c r="G43" s="441">
        <v>0</v>
      </c>
      <c r="H43" s="442">
        <v>0</v>
      </c>
      <c r="I43" s="442">
        <v>0</v>
      </c>
      <c r="J43" s="442">
        <v>0</v>
      </c>
      <c r="K43" s="443">
        <v>0</v>
      </c>
    </row>
    <row r="44" spans="1:11" ht="15" outlineLevel="1" thickBot="1" x14ac:dyDescent="0.35">
      <c r="A44" s="751"/>
      <c r="B44" s="752"/>
      <c r="C44" s="752"/>
      <c r="D44" s="408" t="s">
        <v>109</v>
      </c>
      <c r="E44" s="413">
        <f t="shared" si="3"/>
        <v>0</v>
      </c>
      <c r="F44" s="444">
        <v>0</v>
      </c>
      <c r="G44" s="445">
        <v>0</v>
      </c>
      <c r="H44" s="446">
        <v>0</v>
      </c>
      <c r="I44" s="446">
        <v>0</v>
      </c>
      <c r="J44" s="446">
        <v>0</v>
      </c>
      <c r="K44" s="447">
        <v>0</v>
      </c>
    </row>
    <row r="45" spans="1:11" outlineLevel="1" x14ac:dyDescent="0.3">
      <c r="A45" s="751" t="s">
        <v>209</v>
      </c>
      <c r="B45" s="751" t="s">
        <v>210</v>
      </c>
      <c r="C45" s="752">
        <v>718002</v>
      </c>
      <c r="D45" s="404" t="s">
        <v>100</v>
      </c>
      <c r="E45" s="412">
        <f t="shared" si="3"/>
        <v>0</v>
      </c>
      <c r="F45" s="436">
        <v>0</v>
      </c>
      <c r="G45" s="437">
        <v>0</v>
      </c>
      <c r="H45" s="438">
        <v>0</v>
      </c>
      <c r="I45" s="438">
        <v>0</v>
      </c>
      <c r="J45" s="438">
        <v>0</v>
      </c>
      <c r="K45" s="439">
        <v>0</v>
      </c>
    </row>
    <row r="46" spans="1:11" outlineLevel="1" x14ac:dyDescent="0.3">
      <c r="A46" s="751"/>
      <c r="B46" s="752"/>
      <c r="C46" s="752"/>
      <c r="D46" s="406" t="s">
        <v>101</v>
      </c>
      <c r="E46" s="412">
        <f t="shared" si="3"/>
        <v>0</v>
      </c>
      <c r="F46" s="440">
        <v>0</v>
      </c>
      <c r="G46" s="441">
        <v>0</v>
      </c>
      <c r="H46" s="442">
        <v>0</v>
      </c>
      <c r="I46" s="442">
        <v>0</v>
      </c>
      <c r="J46" s="442">
        <v>0</v>
      </c>
      <c r="K46" s="443">
        <v>0</v>
      </c>
    </row>
    <row r="47" spans="1:11" outlineLevel="1" x14ac:dyDescent="0.3">
      <c r="A47" s="751"/>
      <c r="B47" s="752"/>
      <c r="C47" s="752"/>
      <c r="D47" s="406" t="s">
        <v>102</v>
      </c>
      <c r="E47" s="412">
        <f t="shared" si="3"/>
        <v>0</v>
      </c>
      <c r="F47" s="440">
        <v>0</v>
      </c>
      <c r="G47" s="441">
        <v>0</v>
      </c>
      <c r="H47" s="442">
        <v>0</v>
      </c>
      <c r="I47" s="442">
        <v>0</v>
      </c>
      <c r="J47" s="442">
        <v>0</v>
      </c>
      <c r="K47" s="443">
        <v>0</v>
      </c>
    </row>
    <row r="48" spans="1:11" outlineLevel="1" x14ac:dyDescent="0.3">
      <c r="A48" s="751"/>
      <c r="B48" s="752"/>
      <c r="C48" s="752"/>
      <c r="D48" s="406" t="s">
        <v>103</v>
      </c>
      <c r="E48" s="412">
        <f t="shared" si="3"/>
        <v>0</v>
      </c>
      <c r="F48" s="440">
        <v>0</v>
      </c>
      <c r="G48" s="441">
        <v>0</v>
      </c>
      <c r="H48" s="442">
        <v>0</v>
      </c>
      <c r="I48" s="442">
        <v>0</v>
      </c>
      <c r="J48" s="442">
        <v>0</v>
      </c>
      <c r="K48" s="443">
        <v>0</v>
      </c>
    </row>
    <row r="49" spans="1:11" outlineLevel="1" x14ac:dyDescent="0.3">
      <c r="A49" s="751"/>
      <c r="B49" s="752"/>
      <c r="C49" s="752"/>
      <c r="D49" s="406" t="s">
        <v>104</v>
      </c>
      <c r="E49" s="412">
        <f t="shared" si="3"/>
        <v>0</v>
      </c>
      <c r="F49" s="440">
        <v>0</v>
      </c>
      <c r="G49" s="441">
        <v>0</v>
      </c>
      <c r="H49" s="442">
        <v>0</v>
      </c>
      <c r="I49" s="442">
        <v>0</v>
      </c>
      <c r="J49" s="442">
        <v>0</v>
      </c>
      <c r="K49" s="443">
        <v>0</v>
      </c>
    </row>
    <row r="50" spans="1:11" outlineLevel="1" x14ac:dyDescent="0.3">
      <c r="A50" s="751"/>
      <c r="B50" s="752"/>
      <c r="C50" s="752"/>
      <c r="D50" s="406" t="s">
        <v>105</v>
      </c>
      <c r="E50" s="412">
        <f t="shared" si="3"/>
        <v>0</v>
      </c>
      <c r="F50" s="440">
        <v>0</v>
      </c>
      <c r="G50" s="441">
        <v>0</v>
      </c>
      <c r="H50" s="442">
        <v>0</v>
      </c>
      <c r="I50" s="442">
        <v>0</v>
      </c>
      <c r="J50" s="442">
        <v>0</v>
      </c>
      <c r="K50" s="443">
        <v>0</v>
      </c>
    </row>
    <row r="51" spans="1:11" outlineLevel="1" x14ac:dyDescent="0.3">
      <c r="A51" s="751"/>
      <c r="B51" s="752"/>
      <c r="C51" s="752"/>
      <c r="D51" s="406" t="s">
        <v>106</v>
      </c>
      <c r="E51" s="412">
        <f t="shared" si="3"/>
        <v>0</v>
      </c>
      <c r="F51" s="440">
        <v>0</v>
      </c>
      <c r="G51" s="441">
        <v>0</v>
      </c>
      <c r="H51" s="442">
        <v>0</v>
      </c>
      <c r="I51" s="442">
        <v>0</v>
      </c>
      <c r="J51" s="442">
        <v>0</v>
      </c>
      <c r="K51" s="443">
        <v>0</v>
      </c>
    </row>
    <row r="52" spans="1:11" outlineLevel="1" x14ac:dyDescent="0.3">
      <c r="A52" s="751"/>
      <c r="B52" s="752"/>
      <c r="C52" s="752"/>
      <c r="D52" s="406" t="s">
        <v>107</v>
      </c>
      <c r="E52" s="412">
        <f t="shared" si="3"/>
        <v>0</v>
      </c>
      <c r="F52" s="440">
        <v>0</v>
      </c>
      <c r="G52" s="441">
        <v>0</v>
      </c>
      <c r="H52" s="442">
        <v>0</v>
      </c>
      <c r="I52" s="442">
        <v>0</v>
      </c>
      <c r="J52" s="442">
        <v>0</v>
      </c>
      <c r="K52" s="443">
        <v>0</v>
      </c>
    </row>
    <row r="53" spans="1:11" outlineLevel="1" x14ac:dyDescent="0.3">
      <c r="A53" s="751"/>
      <c r="B53" s="752"/>
      <c r="C53" s="752"/>
      <c r="D53" s="406" t="s">
        <v>108</v>
      </c>
      <c r="E53" s="412">
        <f t="shared" si="3"/>
        <v>0</v>
      </c>
      <c r="F53" s="440">
        <v>0</v>
      </c>
      <c r="G53" s="441">
        <v>0</v>
      </c>
      <c r="H53" s="442">
        <v>0</v>
      </c>
      <c r="I53" s="442">
        <v>0</v>
      </c>
      <c r="J53" s="442">
        <v>0</v>
      </c>
      <c r="K53" s="443">
        <v>0</v>
      </c>
    </row>
    <row r="54" spans="1:11" ht="15" outlineLevel="1" thickBot="1" x14ac:dyDescent="0.35">
      <c r="A54" s="751"/>
      <c r="B54" s="752"/>
      <c r="C54" s="752"/>
      <c r="D54" s="408" t="s">
        <v>109</v>
      </c>
      <c r="E54" s="413">
        <f t="shared" si="3"/>
        <v>0</v>
      </c>
      <c r="F54" s="444">
        <v>0</v>
      </c>
      <c r="G54" s="445">
        <v>0</v>
      </c>
      <c r="H54" s="446">
        <v>0</v>
      </c>
      <c r="I54" s="446">
        <v>0</v>
      </c>
      <c r="J54" s="446">
        <v>0</v>
      </c>
      <c r="K54" s="447">
        <v>0</v>
      </c>
    </row>
    <row r="55" spans="1:11" outlineLevel="1" x14ac:dyDescent="0.3">
      <c r="A55" s="751" t="s">
        <v>211</v>
      </c>
      <c r="B55" s="752"/>
      <c r="C55" s="752"/>
      <c r="D55" s="404" t="s">
        <v>100</v>
      </c>
      <c r="E55" s="412">
        <f t="shared" si="3"/>
        <v>0</v>
      </c>
      <c r="F55" s="436">
        <v>0</v>
      </c>
      <c r="G55" s="437">
        <v>0</v>
      </c>
      <c r="H55" s="438">
        <v>0</v>
      </c>
      <c r="I55" s="438">
        <v>0</v>
      </c>
      <c r="J55" s="438">
        <v>0</v>
      </c>
      <c r="K55" s="439">
        <v>0</v>
      </c>
    </row>
    <row r="56" spans="1:11" outlineLevel="1" x14ac:dyDescent="0.3">
      <c r="A56" s="751"/>
      <c r="B56" s="752"/>
      <c r="C56" s="752"/>
      <c r="D56" s="406" t="s">
        <v>101</v>
      </c>
      <c r="E56" s="412">
        <f t="shared" si="3"/>
        <v>0</v>
      </c>
      <c r="F56" s="440">
        <v>0</v>
      </c>
      <c r="G56" s="441">
        <v>0</v>
      </c>
      <c r="H56" s="442">
        <v>0</v>
      </c>
      <c r="I56" s="442">
        <v>0</v>
      </c>
      <c r="J56" s="442">
        <v>0</v>
      </c>
      <c r="K56" s="443">
        <v>0</v>
      </c>
    </row>
    <row r="57" spans="1:11" outlineLevel="1" x14ac:dyDescent="0.3">
      <c r="A57" s="751"/>
      <c r="B57" s="752"/>
      <c r="C57" s="752"/>
      <c r="D57" s="406" t="s">
        <v>102</v>
      </c>
      <c r="E57" s="412">
        <f t="shared" si="3"/>
        <v>0</v>
      </c>
      <c r="F57" s="440">
        <v>0</v>
      </c>
      <c r="G57" s="441">
        <v>0</v>
      </c>
      <c r="H57" s="442">
        <v>0</v>
      </c>
      <c r="I57" s="442">
        <v>0</v>
      </c>
      <c r="J57" s="442">
        <v>0</v>
      </c>
      <c r="K57" s="443">
        <v>0</v>
      </c>
    </row>
    <row r="58" spans="1:11" outlineLevel="1" x14ac:dyDescent="0.3">
      <c r="A58" s="751"/>
      <c r="B58" s="752"/>
      <c r="C58" s="752"/>
      <c r="D58" s="406" t="s">
        <v>103</v>
      </c>
      <c r="E58" s="412">
        <f t="shared" si="3"/>
        <v>0</v>
      </c>
      <c r="F58" s="440">
        <v>0</v>
      </c>
      <c r="G58" s="441">
        <v>0</v>
      </c>
      <c r="H58" s="442">
        <v>0</v>
      </c>
      <c r="I58" s="442">
        <v>0</v>
      </c>
      <c r="J58" s="442">
        <v>0</v>
      </c>
      <c r="K58" s="443">
        <v>0</v>
      </c>
    </row>
    <row r="59" spans="1:11" outlineLevel="1" x14ac:dyDescent="0.3">
      <c r="A59" s="751"/>
      <c r="B59" s="752"/>
      <c r="C59" s="752"/>
      <c r="D59" s="406" t="s">
        <v>104</v>
      </c>
      <c r="E59" s="412">
        <f t="shared" si="3"/>
        <v>0</v>
      </c>
      <c r="F59" s="440">
        <v>0</v>
      </c>
      <c r="G59" s="441">
        <v>0</v>
      </c>
      <c r="H59" s="442">
        <v>0</v>
      </c>
      <c r="I59" s="442">
        <v>0</v>
      </c>
      <c r="J59" s="442">
        <v>0</v>
      </c>
      <c r="K59" s="443">
        <v>0</v>
      </c>
    </row>
    <row r="60" spans="1:11" outlineLevel="1" x14ac:dyDescent="0.3">
      <c r="A60" s="751"/>
      <c r="B60" s="752"/>
      <c r="C60" s="752"/>
      <c r="D60" s="406" t="s">
        <v>105</v>
      </c>
      <c r="E60" s="412">
        <f t="shared" si="3"/>
        <v>0</v>
      </c>
      <c r="F60" s="440">
        <v>0</v>
      </c>
      <c r="G60" s="441">
        <v>0</v>
      </c>
      <c r="H60" s="442">
        <v>0</v>
      </c>
      <c r="I60" s="442">
        <v>0</v>
      </c>
      <c r="J60" s="442">
        <v>0</v>
      </c>
      <c r="K60" s="443">
        <v>0</v>
      </c>
    </row>
    <row r="61" spans="1:11" outlineLevel="1" x14ac:dyDescent="0.3">
      <c r="A61" s="751"/>
      <c r="B61" s="752"/>
      <c r="C61" s="752"/>
      <c r="D61" s="406" t="s">
        <v>106</v>
      </c>
      <c r="E61" s="412">
        <f t="shared" si="3"/>
        <v>0</v>
      </c>
      <c r="F61" s="440">
        <v>0</v>
      </c>
      <c r="G61" s="441">
        <v>0</v>
      </c>
      <c r="H61" s="442">
        <v>0</v>
      </c>
      <c r="I61" s="442">
        <v>0</v>
      </c>
      <c r="J61" s="442">
        <v>0</v>
      </c>
      <c r="K61" s="443">
        <v>0</v>
      </c>
    </row>
    <row r="62" spans="1:11" outlineLevel="1" x14ac:dyDescent="0.3">
      <c r="A62" s="751"/>
      <c r="B62" s="752"/>
      <c r="C62" s="752"/>
      <c r="D62" s="406" t="s">
        <v>107</v>
      </c>
      <c r="E62" s="412">
        <f t="shared" si="3"/>
        <v>0</v>
      </c>
      <c r="F62" s="440">
        <v>0</v>
      </c>
      <c r="G62" s="441">
        <v>0</v>
      </c>
      <c r="H62" s="442">
        <v>0</v>
      </c>
      <c r="I62" s="442">
        <v>0</v>
      </c>
      <c r="J62" s="442">
        <v>0</v>
      </c>
      <c r="K62" s="443">
        <v>0</v>
      </c>
    </row>
    <row r="63" spans="1:11" outlineLevel="1" x14ac:dyDescent="0.3">
      <c r="A63" s="751"/>
      <c r="B63" s="752"/>
      <c r="C63" s="752"/>
      <c r="D63" s="406" t="s">
        <v>108</v>
      </c>
      <c r="E63" s="412">
        <f t="shared" si="3"/>
        <v>0</v>
      </c>
      <c r="F63" s="440">
        <v>0</v>
      </c>
      <c r="G63" s="441">
        <v>0</v>
      </c>
      <c r="H63" s="442">
        <v>0</v>
      </c>
      <c r="I63" s="442">
        <v>0</v>
      </c>
      <c r="J63" s="442">
        <v>0</v>
      </c>
      <c r="K63" s="443">
        <v>0</v>
      </c>
    </row>
    <row r="64" spans="1:11" ht="15" outlineLevel="1" thickBot="1" x14ac:dyDescent="0.35">
      <c r="A64" s="751"/>
      <c r="B64" s="752"/>
      <c r="C64" s="752"/>
      <c r="D64" s="408" t="s">
        <v>109</v>
      </c>
      <c r="E64" s="413">
        <f t="shared" si="3"/>
        <v>0</v>
      </c>
      <c r="F64" s="444">
        <v>0</v>
      </c>
      <c r="G64" s="445">
        <v>0</v>
      </c>
      <c r="H64" s="446">
        <v>0</v>
      </c>
      <c r="I64" s="446">
        <v>0</v>
      </c>
      <c r="J64" s="446">
        <v>0</v>
      </c>
      <c r="K64" s="447">
        <v>0</v>
      </c>
    </row>
    <row r="65" spans="1:11" outlineLevel="1" x14ac:dyDescent="0.3">
      <c r="A65" s="751" t="s">
        <v>212</v>
      </c>
      <c r="B65" s="752"/>
      <c r="C65" s="752"/>
      <c r="D65" s="404" t="s">
        <v>100</v>
      </c>
      <c r="E65" s="412">
        <f t="shared" si="3"/>
        <v>0</v>
      </c>
      <c r="F65" s="436">
        <v>0</v>
      </c>
      <c r="G65" s="437">
        <v>0</v>
      </c>
      <c r="H65" s="438">
        <v>0</v>
      </c>
      <c r="I65" s="438">
        <v>0</v>
      </c>
      <c r="J65" s="438">
        <v>0</v>
      </c>
      <c r="K65" s="439">
        <v>0</v>
      </c>
    </row>
    <row r="66" spans="1:11" outlineLevel="1" x14ac:dyDescent="0.3">
      <c r="A66" s="751"/>
      <c r="B66" s="752"/>
      <c r="C66" s="752"/>
      <c r="D66" s="406" t="s">
        <v>101</v>
      </c>
      <c r="E66" s="412">
        <f t="shared" si="3"/>
        <v>0</v>
      </c>
      <c r="F66" s="440">
        <v>0</v>
      </c>
      <c r="G66" s="441">
        <v>0</v>
      </c>
      <c r="H66" s="442">
        <v>0</v>
      </c>
      <c r="I66" s="442">
        <v>0</v>
      </c>
      <c r="J66" s="442">
        <v>0</v>
      </c>
      <c r="K66" s="443">
        <v>0</v>
      </c>
    </row>
    <row r="67" spans="1:11" outlineLevel="1" x14ac:dyDescent="0.3">
      <c r="A67" s="751"/>
      <c r="B67" s="752"/>
      <c r="C67" s="752"/>
      <c r="D67" s="406" t="s">
        <v>102</v>
      </c>
      <c r="E67" s="412">
        <f t="shared" si="3"/>
        <v>0</v>
      </c>
      <c r="F67" s="440">
        <v>0</v>
      </c>
      <c r="G67" s="441">
        <v>0</v>
      </c>
      <c r="H67" s="442">
        <v>0</v>
      </c>
      <c r="I67" s="442">
        <v>0</v>
      </c>
      <c r="J67" s="442">
        <v>0</v>
      </c>
      <c r="K67" s="443">
        <v>0</v>
      </c>
    </row>
    <row r="68" spans="1:11" outlineLevel="1" x14ac:dyDescent="0.3">
      <c r="A68" s="751"/>
      <c r="B68" s="752"/>
      <c r="C68" s="752"/>
      <c r="D68" s="406" t="s">
        <v>103</v>
      </c>
      <c r="E68" s="412">
        <f t="shared" si="3"/>
        <v>0</v>
      </c>
      <c r="F68" s="440">
        <v>0</v>
      </c>
      <c r="G68" s="441">
        <v>0</v>
      </c>
      <c r="H68" s="442">
        <v>0</v>
      </c>
      <c r="I68" s="442">
        <v>0</v>
      </c>
      <c r="J68" s="442">
        <v>0</v>
      </c>
      <c r="K68" s="443">
        <v>0</v>
      </c>
    </row>
    <row r="69" spans="1:11" outlineLevel="1" x14ac:dyDescent="0.3">
      <c r="A69" s="751"/>
      <c r="B69" s="752"/>
      <c r="C69" s="752"/>
      <c r="D69" s="406" t="s">
        <v>104</v>
      </c>
      <c r="E69" s="412">
        <f t="shared" si="3"/>
        <v>0</v>
      </c>
      <c r="F69" s="440">
        <v>0</v>
      </c>
      <c r="G69" s="441">
        <v>0</v>
      </c>
      <c r="H69" s="442">
        <v>0</v>
      </c>
      <c r="I69" s="442">
        <v>0</v>
      </c>
      <c r="J69" s="442">
        <v>0</v>
      </c>
      <c r="K69" s="443">
        <v>0</v>
      </c>
    </row>
    <row r="70" spans="1:11" outlineLevel="1" x14ac:dyDescent="0.3">
      <c r="A70" s="751"/>
      <c r="B70" s="752"/>
      <c r="C70" s="752"/>
      <c r="D70" s="406" t="s">
        <v>105</v>
      </c>
      <c r="E70" s="412">
        <f t="shared" si="3"/>
        <v>0</v>
      </c>
      <c r="F70" s="440">
        <v>0</v>
      </c>
      <c r="G70" s="441">
        <v>0</v>
      </c>
      <c r="H70" s="442">
        <v>0</v>
      </c>
      <c r="I70" s="442">
        <v>0</v>
      </c>
      <c r="J70" s="442">
        <v>0</v>
      </c>
      <c r="K70" s="443">
        <v>0</v>
      </c>
    </row>
    <row r="71" spans="1:11" outlineLevel="1" x14ac:dyDescent="0.3">
      <c r="A71" s="751"/>
      <c r="B71" s="752"/>
      <c r="C71" s="752"/>
      <c r="D71" s="406" t="s">
        <v>106</v>
      </c>
      <c r="E71" s="412">
        <f t="shared" si="3"/>
        <v>0</v>
      </c>
      <c r="F71" s="440">
        <v>0</v>
      </c>
      <c r="G71" s="441">
        <v>0</v>
      </c>
      <c r="H71" s="442">
        <v>0</v>
      </c>
      <c r="I71" s="442">
        <v>0</v>
      </c>
      <c r="J71" s="442">
        <v>0</v>
      </c>
      <c r="K71" s="443">
        <v>0</v>
      </c>
    </row>
    <row r="72" spans="1:11" outlineLevel="1" x14ac:dyDescent="0.3">
      <c r="A72" s="751"/>
      <c r="B72" s="752"/>
      <c r="C72" s="752"/>
      <c r="D72" s="406" t="s">
        <v>107</v>
      </c>
      <c r="E72" s="412">
        <f t="shared" si="3"/>
        <v>0</v>
      </c>
      <c r="F72" s="440">
        <v>0</v>
      </c>
      <c r="G72" s="441">
        <v>0</v>
      </c>
      <c r="H72" s="442">
        <v>0</v>
      </c>
      <c r="I72" s="442">
        <v>0</v>
      </c>
      <c r="J72" s="442">
        <v>0</v>
      </c>
      <c r="K72" s="443">
        <v>0</v>
      </c>
    </row>
    <row r="73" spans="1:11" outlineLevel="1" x14ac:dyDescent="0.3">
      <c r="A73" s="751"/>
      <c r="B73" s="752"/>
      <c r="C73" s="752"/>
      <c r="D73" s="406" t="s">
        <v>108</v>
      </c>
      <c r="E73" s="412">
        <f t="shared" si="3"/>
        <v>0</v>
      </c>
      <c r="F73" s="440">
        <v>0</v>
      </c>
      <c r="G73" s="441">
        <v>0</v>
      </c>
      <c r="H73" s="442">
        <v>0</v>
      </c>
      <c r="I73" s="442">
        <v>0</v>
      </c>
      <c r="J73" s="442">
        <v>0</v>
      </c>
      <c r="K73" s="443">
        <v>0</v>
      </c>
    </row>
    <row r="74" spans="1:11" ht="15" outlineLevel="1" thickBot="1" x14ac:dyDescent="0.35">
      <c r="A74" s="751"/>
      <c r="B74" s="752"/>
      <c r="C74" s="752"/>
      <c r="D74" s="408" t="s">
        <v>109</v>
      </c>
      <c r="E74" s="413">
        <f t="shared" si="3"/>
        <v>0</v>
      </c>
      <c r="F74" s="444">
        <v>0</v>
      </c>
      <c r="G74" s="445">
        <v>0</v>
      </c>
      <c r="H74" s="446">
        <v>0</v>
      </c>
      <c r="I74" s="446">
        <v>0</v>
      </c>
      <c r="J74" s="446">
        <v>0</v>
      </c>
      <c r="K74" s="447">
        <v>0</v>
      </c>
    </row>
    <row r="75" spans="1:11" outlineLevel="1" x14ac:dyDescent="0.3">
      <c r="A75" s="751" t="s">
        <v>213</v>
      </c>
      <c r="B75" s="752" t="s">
        <v>201</v>
      </c>
      <c r="C75" s="752">
        <v>637001</v>
      </c>
      <c r="D75" s="404" t="s">
        <v>100</v>
      </c>
      <c r="E75" s="412">
        <f t="shared" si="3"/>
        <v>0</v>
      </c>
      <c r="F75" s="436">
        <v>0</v>
      </c>
      <c r="G75" s="437">
        <v>0</v>
      </c>
      <c r="H75" s="438">
        <v>0</v>
      </c>
      <c r="I75" s="438">
        <v>0</v>
      </c>
      <c r="J75" s="438">
        <v>0</v>
      </c>
      <c r="K75" s="439">
        <v>0</v>
      </c>
    </row>
    <row r="76" spans="1:11" outlineLevel="1" x14ac:dyDescent="0.3">
      <c r="A76" s="751"/>
      <c r="B76" s="752"/>
      <c r="C76" s="752"/>
      <c r="D76" s="406" t="s">
        <v>101</v>
      </c>
      <c r="E76" s="412">
        <f t="shared" si="3"/>
        <v>0</v>
      </c>
      <c r="F76" s="440">
        <v>0</v>
      </c>
      <c r="G76" s="441">
        <v>0</v>
      </c>
      <c r="H76" s="442">
        <v>0</v>
      </c>
      <c r="I76" s="442">
        <v>0</v>
      </c>
      <c r="J76" s="442">
        <v>0</v>
      </c>
      <c r="K76" s="443">
        <v>0</v>
      </c>
    </row>
    <row r="77" spans="1:11" outlineLevel="1" x14ac:dyDescent="0.3">
      <c r="A77" s="751"/>
      <c r="B77" s="752"/>
      <c r="C77" s="752"/>
      <c r="D77" s="406" t="s">
        <v>102</v>
      </c>
      <c r="E77" s="412">
        <f t="shared" si="3"/>
        <v>0</v>
      </c>
      <c r="F77" s="440">
        <v>0</v>
      </c>
      <c r="G77" s="441">
        <v>0</v>
      </c>
      <c r="H77" s="442">
        <v>0</v>
      </c>
      <c r="I77" s="442">
        <v>0</v>
      </c>
      <c r="J77" s="442">
        <v>0</v>
      </c>
      <c r="K77" s="443">
        <v>0</v>
      </c>
    </row>
    <row r="78" spans="1:11" outlineLevel="1" x14ac:dyDescent="0.3">
      <c r="A78" s="751"/>
      <c r="B78" s="752"/>
      <c r="C78" s="752"/>
      <c r="D78" s="406" t="s">
        <v>103</v>
      </c>
      <c r="E78" s="412">
        <f t="shared" si="3"/>
        <v>0</v>
      </c>
      <c r="F78" s="440">
        <v>0</v>
      </c>
      <c r="G78" s="441">
        <v>0</v>
      </c>
      <c r="H78" s="442">
        <v>0</v>
      </c>
      <c r="I78" s="442">
        <v>0</v>
      </c>
      <c r="J78" s="442">
        <v>0</v>
      </c>
      <c r="K78" s="443">
        <v>0</v>
      </c>
    </row>
    <row r="79" spans="1:11" outlineLevel="1" x14ac:dyDescent="0.3">
      <c r="A79" s="751"/>
      <c r="B79" s="752"/>
      <c r="C79" s="752"/>
      <c r="D79" s="406" t="s">
        <v>104</v>
      </c>
      <c r="E79" s="412">
        <f t="shared" si="3"/>
        <v>0</v>
      </c>
      <c r="F79" s="440">
        <v>0</v>
      </c>
      <c r="G79" s="441">
        <v>0</v>
      </c>
      <c r="H79" s="442">
        <v>0</v>
      </c>
      <c r="I79" s="442">
        <v>0</v>
      </c>
      <c r="J79" s="442">
        <v>0</v>
      </c>
      <c r="K79" s="443">
        <v>0</v>
      </c>
    </row>
    <row r="80" spans="1:11" outlineLevel="1" x14ac:dyDescent="0.3">
      <c r="A80" s="751"/>
      <c r="B80" s="752"/>
      <c r="C80" s="752"/>
      <c r="D80" s="406" t="s">
        <v>105</v>
      </c>
      <c r="E80" s="412">
        <f t="shared" si="3"/>
        <v>0</v>
      </c>
      <c r="F80" s="440">
        <v>0</v>
      </c>
      <c r="G80" s="441">
        <v>0</v>
      </c>
      <c r="H80" s="442">
        <v>0</v>
      </c>
      <c r="I80" s="442">
        <v>0</v>
      </c>
      <c r="J80" s="442">
        <v>0</v>
      </c>
      <c r="K80" s="443">
        <v>0</v>
      </c>
    </row>
    <row r="81" spans="1:11" outlineLevel="1" x14ac:dyDescent="0.3">
      <c r="A81" s="751"/>
      <c r="B81" s="752"/>
      <c r="C81" s="752"/>
      <c r="D81" s="406" t="s">
        <v>106</v>
      </c>
      <c r="E81" s="412">
        <f t="shared" si="3"/>
        <v>0</v>
      </c>
      <c r="F81" s="440">
        <v>0</v>
      </c>
      <c r="G81" s="441">
        <v>0</v>
      </c>
      <c r="H81" s="442">
        <v>0</v>
      </c>
      <c r="I81" s="442">
        <v>0</v>
      </c>
      <c r="J81" s="442">
        <v>0</v>
      </c>
      <c r="K81" s="443">
        <v>0</v>
      </c>
    </row>
    <row r="82" spans="1:11" outlineLevel="1" x14ac:dyDescent="0.3">
      <c r="A82" s="751"/>
      <c r="B82" s="752"/>
      <c r="C82" s="752"/>
      <c r="D82" s="406" t="s">
        <v>107</v>
      </c>
      <c r="E82" s="412">
        <f t="shared" si="3"/>
        <v>0</v>
      </c>
      <c r="F82" s="440">
        <v>0</v>
      </c>
      <c r="G82" s="441">
        <v>0</v>
      </c>
      <c r="H82" s="442">
        <v>0</v>
      </c>
      <c r="I82" s="442">
        <v>0</v>
      </c>
      <c r="J82" s="442">
        <v>0</v>
      </c>
      <c r="K82" s="443">
        <v>0</v>
      </c>
    </row>
    <row r="83" spans="1:11" outlineLevel="1" x14ac:dyDescent="0.3">
      <c r="A83" s="751"/>
      <c r="B83" s="752"/>
      <c r="C83" s="752"/>
      <c r="D83" s="406" t="s">
        <v>108</v>
      </c>
      <c r="E83" s="412">
        <f t="shared" si="3"/>
        <v>0</v>
      </c>
      <c r="F83" s="440">
        <v>0</v>
      </c>
      <c r="G83" s="441">
        <v>0</v>
      </c>
      <c r="H83" s="442">
        <v>0</v>
      </c>
      <c r="I83" s="442">
        <v>0</v>
      </c>
      <c r="J83" s="442">
        <v>0</v>
      </c>
      <c r="K83" s="443">
        <v>0</v>
      </c>
    </row>
    <row r="84" spans="1:11" ht="15" outlineLevel="1" thickBot="1" x14ac:dyDescent="0.35">
      <c r="A84" s="751"/>
      <c r="B84" s="752"/>
      <c r="C84" s="752"/>
      <c r="D84" s="408" t="s">
        <v>109</v>
      </c>
      <c r="E84" s="413">
        <f t="shared" si="3"/>
        <v>0</v>
      </c>
      <c r="F84" s="444">
        <v>0</v>
      </c>
      <c r="G84" s="445">
        <v>0</v>
      </c>
      <c r="H84" s="446">
        <v>0</v>
      </c>
      <c r="I84" s="446">
        <v>0</v>
      </c>
      <c r="J84" s="446">
        <v>0</v>
      </c>
      <c r="K84" s="447">
        <v>0</v>
      </c>
    </row>
  </sheetData>
  <mergeCells count="27">
    <mergeCell ref="A14:A23"/>
    <mergeCell ref="B14:B23"/>
    <mergeCell ref="C14:C23"/>
    <mergeCell ref="A1:D1"/>
    <mergeCell ref="A3:C3"/>
    <mergeCell ref="A4:A13"/>
    <mergeCell ref="B4:B13"/>
    <mergeCell ref="C4:C13"/>
    <mergeCell ref="A24:A33"/>
    <mergeCell ref="B24:B33"/>
    <mergeCell ref="C24:C33"/>
    <mergeCell ref="A34:C34"/>
    <mergeCell ref="A35:A44"/>
    <mergeCell ref="B35:B44"/>
    <mergeCell ref="C35:C44"/>
    <mergeCell ref="A45:A54"/>
    <mergeCell ref="B45:B54"/>
    <mergeCell ref="C45:C54"/>
    <mergeCell ref="A55:A64"/>
    <mergeCell ref="B55:B64"/>
    <mergeCell ref="C55:C64"/>
    <mergeCell ref="A65:A74"/>
    <mergeCell ref="B65:B74"/>
    <mergeCell ref="C65:C74"/>
    <mergeCell ref="A75:A84"/>
    <mergeCell ref="B75:B84"/>
    <mergeCell ref="C75:C8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28"/>
  <sheetViews>
    <sheetView topLeftCell="A2" zoomScale="110" zoomScaleNormal="110" workbookViewId="0">
      <selection activeCell="M13" sqref="M13"/>
    </sheetView>
  </sheetViews>
  <sheetFormatPr defaultRowHeight="14.4" x14ac:dyDescent="0.3"/>
  <cols>
    <col min="1" max="1" width="39.77734375" style="116" bestFit="1" customWidth="1"/>
    <col min="3" max="13" width="6.5546875" customWidth="1"/>
    <col min="14" max="14" width="6.5546875" style="334" customWidth="1"/>
    <col min="15" max="20" width="4" customWidth="1"/>
  </cols>
  <sheetData>
    <row r="1" spans="1:30" s="102" customFormat="1" ht="12.45" thickBot="1" x14ac:dyDescent="0.35">
      <c r="A1" s="633"/>
      <c r="N1" s="470"/>
      <c r="AB1" s="455"/>
    </row>
    <row r="2" spans="1:30" s="102" customFormat="1" ht="36.75" customHeight="1" x14ac:dyDescent="0.25">
      <c r="A2" s="634" t="s">
        <v>231</v>
      </c>
      <c r="B2" s="456" t="s">
        <v>232</v>
      </c>
      <c r="C2" s="457" t="s">
        <v>233</v>
      </c>
      <c r="D2" s="458" t="s">
        <v>234</v>
      </c>
      <c r="E2" s="458" t="s">
        <v>235</v>
      </c>
      <c r="F2" s="458" t="s">
        <v>236</v>
      </c>
      <c r="G2" s="458" t="s">
        <v>237</v>
      </c>
      <c r="H2" s="458" t="s">
        <v>238</v>
      </c>
      <c r="I2" s="458" t="s">
        <v>239</v>
      </c>
      <c r="J2" s="458" t="s">
        <v>240</v>
      </c>
      <c r="K2" s="458" t="s">
        <v>241</v>
      </c>
      <c r="L2" s="458" t="s">
        <v>242</v>
      </c>
      <c r="M2" s="458" t="s">
        <v>243</v>
      </c>
      <c r="N2" s="465" t="s">
        <v>244</v>
      </c>
      <c r="O2" s="458" t="s">
        <v>245</v>
      </c>
      <c r="P2" s="458" t="s">
        <v>246</v>
      </c>
      <c r="Q2" s="640" t="s">
        <v>247</v>
      </c>
      <c r="R2" s="458" t="s">
        <v>248</v>
      </c>
      <c r="S2" s="458" t="s">
        <v>249</v>
      </c>
      <c r="T2" s="458" t="s">
        <v>250</v>
      </c>
      <c r="U2" s="459" t="s">
        <v>251</v>
      </c>
      <c r="V2" s="460" t="s">
        <v>252</v>
      </c>
      <c r="W2" s="460" t="s">
        <v>253</v>
      </c>
      <c r="X2" s="460" t="s">
        <v>254</v>
      </c>
      <c r="Y2" s="460" t="s">
        <v>255</v>
      </c>
      <c r="Z2" s="460" t="s">
        <v>256</v>
      </c>
      <c r="AA2" s="459" t="s">
        <v>257</v>
      </c>
      <c r="AB2" s="461" t="s">
        <v>258</v>
      </c>
      <c r="AC2" s="462"/>
    </row>
    <row r="3" spans="1:30" s="102" customFormat="1" ht="14.25" customHeight="1" x14ac:dyDescent="0.25">
      <c r="A3" s="635" t="s">
        <v>259</v>
      </c>
      <c r="B3" s="463"/>
      <c r="C3" s="464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  <c r="O3" s="465"/>
      <c r="P3" s="465"/>
      <c r="Q3" s="640"/>
      <c r="R3" s="465"/>
      <c r="S3" s="465"/>
      <c r="T3" s="465"/>
      <c r="U3" s="466"/>
      <c r="V3" s="467"/>
      <c r="W3" s="467"/>
      <c r="X3" s="467"/>
      <c r="Y3" s="467"/>
      <c r="Z3" s="467"/>
      <c r="AA3" s="466"/>
      <c r="AB3" s="468"/>
      <c r="AC3" s="469"/>
    </row>
    <row r="4" spans="1:30" s="102" customFormat="1" ht="12" x14ac:dyDescent="0.25">
      <c r="A4" s="636" t="s">
        <v>397</v>
      </c>
      <c r="B4" s="470"/>
      <c r="C4" s="645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  <c r="P4" s="471"/>
      <c r="Q4" s="641"/>
      <c r="R4" s="471"/>
      <c r="S4" s="471"/>
      <c r="T4" s="471"/>
      <c r="U4" s="472"/>
      <c r="V4" s="473"/>
      <c r="W4" s="473"/>
      <c r="X4" s="473"/>
      <c r="Y4" s="473"/>
      <c r="Z4" s="473"/>
      <c r="AA4" s="474"/>
      <c r="AB4" s="475"/>
    </row>
    <row r="5" spans="1:30" s="102" customFormat="1" ht="12" x14ac:dyDescent="0.25">
      <c r="A5" s="637" t="s">
        <v>260</v>
      </c>
      <c r="B5" s="470"/>
      <c r="C5" s="646">
        <v>1</v>
      </c>
      <c r="D5" s="647">
        <v>1</v>
      </c>
      <c r="E5" s="647">
        <v>1</v>
      </c>
      <c r="F5" s="647"/>
      <c r="G5" s="647"/>
      <c r="H5" s="647"/>
      <c r="I5" s="647"/>
      <c r="J5" s="647"/>
      <c r="K5" s="647"/>
      <c r="L5" s="647"/>
      <c r="M5" s="647"/>
      <c r="N5" s="647"/>
      <c r="O5" s="647"/>
      <c r="P5" s="647"/>
      <c r="Q5" s="648"/>
      <c r="R5" s="471"/>
      <c r="S5" s="471"/>
      <c r="T5" s="471"/>
      <c r="U5" s="476">
        <v>37.5</v>
      </c>
      <c r="V5" s="477">
        <v>0</v>
      </c>
      <c r="W5" s="478">
        <v>1</v>
      </c>
      <c r="X5" s="478"/>
      <c r="Y5" s="479">
        <f>8*30</f>
        <v>240</v>
      </c>
      <c r="Z5" s="479"/>
      <c r="AA5" s="480">
        <f>U5*W5*Y5</f>
        <v>9000</v>
      </c>
      <c r="AB5" s="481"/>
      <c r="AD5" s="482"/>
    </row>
    <row r="6" spans="1:30" s="102" customFormat="1" ht="12" x14ac:dyDescent="0.25">
      <c r="A6" s="636" t="s">
        <v>399</v>
      </c>
      <c r="B6" s="470"/>
      <c r="C6" s="471"/>
      <c r="D6" s="471"/>
      <c r="E6" s="471"/>
      <c r="F6" s="471"/>
      <c r="G6" s="471"/>
      <c r="H6" s="471"/>
      <c r="I6" s="471"/>
      <c r="J6" s="471"/>
      <c r="K6" s="471"/>
      <c r="L6" s="471"/>
      <c r="M6" s="471"/>
      <c r="N6" s="471"/>
      <c r="O6" s="471"/>
      <c r="P6" s="471"/>
      <c r="Q6" s="641"/>
      <c r="R6" s="471"/>
      <c r="S6" s="471"/>
      <c r="T6" s="471"/>
      <c r="U6" s="472"/>
      <c r="V6" s="473"/>
      <c r="W6" s="473"/>
      <c r="X6" s="473"/>
      <c r="Y6" s="473"/>
      <c r="Z6" s="473"/>
      <c r="AA6" s="480"/>
      <c r="AB6" s="481"/>
      <c r="AD6" s="482"/>
    </row>
    <row r="7" spans="1:30" s="102" customFormat="1" ht="24" x14ac:dyDescent="0.25">
      <c r="A7" s="637" t="s">
        <v>384</v>
      </c>
      <c r="B7" s="470"/>
      <c r="C7" s="471"/>
      <c r="D7" s="471"/>
      <c r="E7" s="471"/>
      <c r="F7" s="471"/>
      <c r="G7" s="471"/>
      <c r="H7" s="471"/>
      <c r="I7" s="471"/>
      <c r="J7" s="643"/>
      <c r="K7" s="471"/>
      <c r="L7" s="471"/>
      <c r="M7" s="471"/>
      <c r="N7" s="471"/>
      <c r="O7" s="471"/>
      <c r="P7" s="471"/>
      <c r="Q7" s="641"/>
      <c r="R7" s="471"/>
      <c r="S7" s="471"/>
      <c r="T7" s="471"/>
      <c r="U7" s="476"/>
      <c r="V7" s="477"/>
      <c r="W7" s="478"/>
      <c r="X7" s="478"/>
      <c r="Y7" s="478"/>
      <c r="Z7" s="479"/>
      <c r="AA7" s="480">
        <f t="shared" ref="AA7:AA14" si="0">U7*W7*Y7</f>
        <v>0</v>
      </c>
      <c r="AB7" s="481">
        <v>25000</v>
      </c>
      <c r="AD7" s="482"/>
    </row>
    <row r="8" spans="1:30" s="102" customFormat="1" ht="12" x14ac:dyDescent="0.25">
      <c r="A8" s="637" t="s">
        <v>385</v>
      </c>
      <c r="B8" s="470"/>
      <c r="C8" s="471"/>
      <c r="D8" s="471"/>
      <c r="E8" s="471"/>
      <c r="F8" s="471"/>
      <c r="G8" s="471"/>
      <c r="H8" s="471"/>
      <c r="I8" s="471"/>
      <c r="J8" s="643"/>
      <c r="K8" s="471"/>
      <c r="L8" s="471"/>
      <c r="M8" s="471"/>
      <c r="N8" s="471"/>
      <c r="O8" s="471"/>
      <c r="P8" s="471"/>
      <c r="Q8" s="641"/>
      <c r="R8" s="471"/>
      <c r="S8" s="471"/>
      <c r="T8" s="471"/>
      <c r="U8" s="476"/>
      <c r="V8" s="477"/>
      <c r="W8" s="478"/>
      <c r="X8" s="478"/>
      <c r="Y8" s="479"/>
      <c r="Z8" s="479"/>
      <c r="AA8" s="480">
        <f t="shared" si="0"/>
        <v>0</v>
      </c>
      <c r="AB8" s="481">
        <v>20000</v>
      </c>
    </row>
    <row r="9" spans="1:30" s="102" customFormat="1" ht="12" x14ac:dyDescent="0.25">
      <c r="A9" s="637" t="s">
        <v>386</v>
      </c>
      <c r="B9" s="470"/>
      <c r="C9" s="471"/>
      <c r="D9" s="471"/>
      <c r="E9" s="471"/>
      <c r="F9" s="471"/>
      <c r="G9" s="471"/>
      <c r="H9" s="471"/>
      <c r="I9" s="471"/>
      <c r="J9" s="643"/>
      <c r="K9" s="471"/>
      <c r="L9" s="471"/>
      <c r="M9" s="471"/>
      <c r="N9" s="471"/>
      <c r="O9" s="471"/>
      <c r="P9" s="471"/>
      <c r="Q9" s="641"/>
      <c r="R9" s="471"/>
      <c r="S9" s="471"/>
      <c r="T9" s="471"/>
      <c r="U9" s="476"/>
      <c r="V9" s="477"/>
      <c r="W9" s="478"/>
      <c r="X9" s="478"/>
      <c r="Y9" s="479"/>
      <c r="Z9" s="479"/>
      <c r="AA9" s="480">
        <f t="shared" si="0"/>
        <v>0</v>
      </c>
      <c r="AB9" s="481">
        <v>5000</v>
      </c>
    </row>
    <row r="10" spans="1:30" s="102" customFormat="1" ht="12" x14ac:dyDescent="0.25">
      <c r="A10" s="637" t="s">
        <v>387</v>
      </c>
      <c r="B10" s="470"/>
      <c r="C10" s="471"/>
      <c r="D10" s="471"/>
      <c r="E10" s="471"/>
      <c r="F10" s="471"/>
      <c r="G10" s="471"/>
      <c r="H10" s="471"/>
      <c r="I10" s="471"/>
      <c r="J10" s="643"/>
      <c r="K10" s="471"/>
      <c r="L10" s="471"/>
      <c r="M10" s="471"/>
      <c r="N10" s="471"/>
      <c r="O10" s="471"/>
      <c r="P10" s="471"/>
      <c r="Q10" s="641"/>
      <c r="R10" s="471"/>
      <c r="S10" s="471"/>
      <c r="T10" s="471"/>
      <c r="U10" s="476"/>
      <c r="V10" s="477"/>
      <c r="W10" s="478"/>
      <c r="X10" s="478"/>
      <c r="Y10" s="478"/>
      <c r="Z10" s="479"/>
      <c r="AA10" s="480">
        <f t="shared" si="0"/>
        <v>0</v>
      </c>
      <c r="AB10" s="481">
        <v>5000</v>
      </c>
      <c r="AD10" s="482"/>
    </row>
    <row r="11" spans="1:30" s="102" customFormat="1" ht="12" x14ac:dyDescent="0.25">
      <c r="A11" s="637" t="s">
        <v>390</v>
      </c>
      <c r="B11" s="470"/>
      <c r="C11" s="471"/>
      <c r="D11" s="471"/>
      <c r="E11" s="471"/>
      <c r="F11" s="471"/>
      <c r="G11" s="471"/>
      <c r="H11" s="471"/>
      <c r="I11" s="471"/>
      <c r="J11" s="643"/>
      <c r="K11" s="471"/>
      <c r="L11" s="471"/>
      <c r="M11" s="471"/>
      <c r="N11" s="471"/>
      <c r="O11" s="471"/>
      <c r="P11" s="471"/>
      <c r="Q11" s="641"/>
      <c r="R11" s="471"/>
      <c r="S11" s="471"/>
      <c r="T11" s="471"/>
      <c r="U11" s="476"/>
      <c r="V11" s="477"/>
      <c r="W11" s="478"/>
      <c r="X11" s="478"/>
      <c r="Y11" s="479"/>
      <c r="Z11" s="479"/>
      <c r="AA11" s="480">
        <f t="shared" si="0"/>
        <v>0</v>
      </c>
      <c r="AB11" s="481">
        <v>3640</v>
      </c>
    </row>
    <row r="12" spans="1:30" s="102" customFormat="1" ht="36" x14ac:dyDescent="0.25">
      <c r="A12" s="637" t="s">
        <v>391</v>
      </c>
      <c r="B12" s="470"/>
      <c r="C12" s="471"/>
      <c r="D12" s="471"/>
      <c r="E12" s="471"/>
      <c r="F12" s="471"/>
      <c r="G12" s="471"/>
      <c r="H12" s="471"/>
      <c r="I12" s="471"/>
      <c r="J12" s="643"/>
      <c r="K12" s="471"/>
      <c r="L12" s="471"/>
      <c r="M12" s="471"/>
      <c r="N12" s="471"/>
      <c r="O12" s="471"/>
      <c r="P12" s="471"/>
      <c r="Q12" s="641"/>
      <c r="R12" s="471"/>
      <c r="S12" s="471"/>
      <c r="T12" s="471"/>
      <c r="U12" s="476"/>
      <c r="V12" s="477"/>
      <c r="W12" s="478"/>
      <c r="X12" s="478"/>
      <c r="Y12" s="478"/>
      <c r="Z12" s="479"/>
      <c r="AA12" s="480">
        <f t="shared" si="0"/>
        <v>0</v>
      </c>
      <c r="AB12" s="481">
        <v>60000</v>
      </c>
      <c r="AD12" s="482"/>
    </row>
    <row r="13" spans="1:30" s="102" customFormat="1" ht="36" x14ac:dyDescent="0.25">
      <c r="A13" s="637" t="s">
        <v>392</v>
      </c>
      <c r="B13" s="470"/>
      <c r="C13" s="471"/>
      <c r="D13" s="471"/>
      <c r="E13" s="471"/>
      <c r="F13" s="471"/>
      <c r="G13" s="471"/>
      <c r="H13" s="471"/>
      <c r="I13" s="471"/>
      <c r="J13" s="643"/>
      <c r="K13" s="471"/>
      <c r="L13" s="471"/>
      <c r="M13" s="471"/>
      <c r="N13" s="471"/>
      <c r="O13" s="471"/>
      <c r="P13" s="471"/>
      <c r="Q13" s="641"/>
      <c r="R13" s="471"/>
      <c r="S13" s="471"/>
      <c r="T13" s="471"/>
      <c r="U13" s="476"/>
      <c r="V13" s="477"/>
      <c r="W13" s="478"/>
      <c r="X13" s="478"/>
      <c r="Y13" s="479"/>
      <c r="Z13" s="479"/>
      <c r="AA13" s="480">
        <f t="shared" si="0"/>
        <v>0</v>
      </c>
      <c r="AB13" s="481">
        <v>5000</v>
      </c>
    </row>
    <row r="14" spans="1:30" s="102" customFormat="1" ht="12" x14ac:dyDescent="0.3">
      <c r="A14" s="637"/>
      <c r="B14" s="470"/>
      <c r="C14" s="471"/>
      <c r="D14" s="471"/>
      <c r="E14" s="471"/>
      <c r="F14" s="471"/>
      <c r="G14" s="471"/>
      <c r="H14" s="471"/>
      <c r="I14" s="471"/>
      <c r="J14" s="471"/>
      <c r="K14" s="471"/>
      <c r="L14" s="471"/>
      <c r="M14" s="471"/>
      <c r="N14" s="471"/>
      <c r="O14" s="471"/>
      <c r="P14" s="471"/>
      <c r="Q14" s="641"/>
      <c r="R14" s="471"/>
      <c r="S14" s="471"/>
      <c r="T14" s="471"/>
      <c r="U14" s="476"/>
      <c r="V14" s="477"/>
      <c r="W14" s="478"/>
      <c r="X14" s="478"/>
      <c r="Y14" s="479"/>
      <c r="Z14" s="479"/>
      <c r="AA14" s="480">
        <f t="shared" si="0"/>
        <v>0</v>
      </c>
      <c r="AB14" s="481"/>
    </row>
    <row r="15" spans="1:30" s="102" customFormat="1" ht="12" x14ac:dyDescent="0.25">
      <c r="A15" s="636" t="s">
        <v>396</v>
      </c>
      <c r="B15" s="644"/>
      <c r="C15" s="471"/>
      <c r="D15" s="471"/>
      <c r="E15" s="471"/>
      <c r="F15" s="471"/>
      <c r="G15" s="471"/>
      <c r="H15" s="471"/>
      <c r="I15" s="471"/>
      <c r="J15" s="471"/>
      <c r="K15" s="471"/>
      <c r="L15" s="471"/>
      <c r="M15" s="471"/>
      <c r="N15" s="471"/>
      <c r="O15" s="471"/>
      <c r="P15" s="471"/>
      <c r="Q15" s="641"/>
      <c r="R15" s="471"/>
      <c r="S15" s="471"/>
      <c r="T15" s="471"/>
      <c r="U15" s="472"/>
      <c r="V15" s="473"/>
      <c r="W15" s="473"/>
      <c r="X15" s="473"/>
      <c r="Y15" s="473"/>
      <c r="Z15" s="473"/>
      <c r="AA15" s="480"/>
      <c r="AB15" s="481"/>
      <c r="AD15" s="482"/>
    </row>
    <row r="16" spans="1:30" s="102" customFormat="1" ht="24" x14ac:dyDescent="0.25">
      <c r="A16" s="637" t="s">
        <v>384</v>
      </c>
      <c r="B16" s="470"/>
      <c r="C16" s="471"/>
      <c r="D16" s="471"/>
      <c r="E16" s="471"/>
      <c r="F16" s="471"/>
      <c r="G16" s="471"/>
      <c r="H16" s="471"/>
      <c r="I16" s="471"/>
      <c r="J16" s="643"/>
      <c r="K16" s="643"/>
      <c r="L16" s="643"/>
      <c r="M16" s="643"/>
      <c r="N16" s="643"/>
      <c r="O16" s="643"/>
      <c r="P16" s="471"/>
      <c r="Q16" s="641"/>
      <c r="R16" s="471"/>
      <c r="S16" s="471"/>
      <c r="T16" s="471"/>
      <c r="U16" s="476"/>
      <c r="V16" s="477"/>
      <c r="W16" s="478"/>
      <c r="X16" s="478"/>
      <c r="Y16" s="479"/>
      <c r="Z16" s="479"/>
      <c r="AA16" s="480"/>
      <c r="AB16" s="481">
        <v>105000</v>
      </c>
    </row>
    <row r="17" spans="1:32" s="102" customFormat="1" ht="12" x14ac:dyDescent="0.25">
      <c r="A17" s="637" t="s">
        <v>385</v>
      </c>
      <c r="B17" s="470"/>
      <c r="C17" s="471"/>
      <c r="D17" s="471"/>
      <c r="E17" s="471"/>
      <c r="F17" s="471"/>
      <c r="G17" s="471"/>
      <c r="H17" s="471"/>
      <c r="I17" s="471"/>
      <c r="J17" s="643"/>
      <c r="K17" s="643"/>
      <c r="L17" s="643"/>
      <c r="M17" s="643"/>
      <c r="N17" s="643"/>
      <c r="O17" s="643"/>
      <c r="P17" s="471"/>
      <c r="Q17" s="641"/>
      <c r="R17" s="471"/>
      <c r="S17" s="471"/>
      <c r="T17" s="471"/>
      <c r="U17" s="476"/>
      <c r="V17" s="477"/>
      <c r="W17" s="478"/>
      <c r="X17" s="478"/>
      <c r="Y17" s="479"/>
      <c r="Z17" s="479"/>
      <c r="AA17" s="480">
        <f t="shared" ref="AA17:AA21" si="1">U17*W17*Y17</f>
        <v>0</v>
      </c>
      <c r="AB17" s="481">
        <v>15000</v>
      </c>
    </row>
    <row r="18" spans="1:32" s="102" customFormat="1" ht="12" x14ac:dyDescent="0.25">
      <c r="A18" s="637" t="s">
        <v>386</v>
      </c>
      <c r="B18" s="470"/>
      <c r="C18" s="471"/>
      <c r="D18" s="471"/>
      <c r="E18" s="471"/>
      <c r="F18" s="471"/>
      <c r="G18" s="471"/>
      <c r="H18" s="471"/>
      <c r="I18" s="471"/>
      <c r="J18" s="643"/>
      <c r="K18" s="643"/>
      <c r="L18" s="643"/>
      <c r="M18" s="643"/>
      <c r="N18" s="643"/>
      <c r="O18" s="643"/>
      <c r="P18" s="471"/>
      <c r="Q18" s="641"/>
      <c r="R18" s="471"/>
      <c r="S18" s="471"/>
      <c r="T18" s="471"/>
      <c r="U18" s="476"/>
      <c r="V18" s="477"/>
      <c r="W18" s="478"/>
      <c r="X18" s="478"/>
      <c r="Y18" s="479"/>
      <c r="Z18" s="479"/>
      <c r="AA18" s="480">
        <f t="shared" si="1"/>
        <v>0</v>
      </c>
      <c r="AB18" s="481">
        <v>20000</v>
      </c>
    </row>
    <row r="19" spans="1:32" s="102" customFormat="1" ht="12" x14ac:dyDescent="0.25">
      <c r="A19" s="637" t="s">
        <v>387</v>
      </c>
      <c r="B19" s="470"/>
      <c r="C19" s="471"/>
      <c r="D19" s="471"/>
      <c r="E19" s="471"/>
      <c r="F19" s="471"/>
      <c r="G19" s="471"/>
      <c r="H19" s="471"/>
      <c r="I19" s="471"/>
      <c r="J19" s="643"/>
      <c r="K19" s="643"/>
      <c r="L19" s="643"/>
      <c r="M19" s="643"/>
      <c r="N19" s="643"/>
      <c r="O19" s="643"/>
      <c r="P19" s="471"/>
      <c r="Q19" s="641"/>
      <c r="R19" s="471"/>
      <c r="S19" s="471"/>
      <c r="T19" s="471"/>
      <c r="U19" s="476"/>
      <c r="V19" s="477"/>
      <c r="W19" s="478"/>
      <c r="X19" s="478"/>
      <c r="Y19" s="478"/>
      <c r="Z19" s="479"/>
      <c r="AA19" s="480">
        <f t="shared" si="1"/>
        <v>0</v>
      </c>
      <c r="AB19" s="481">
        <v>30000</v>
      </c>
    </row>
    <row r="20" spans="1:32" s="102" customFormat="1" ht="24" x14ac:dyDescent="0.25">
      <c r="A20" s="637" t="s">
        <v>388</v>
      </c>
      <c r="B20" s="470"/>
      <c r="C20" s="471"/>
      <c r="D20" s="471"/>
      <c r="E20" s="471"/>
      <c r="F20" s="471"/>
      <c r="G20" s="471"/>
      <c r="H20" s="471"/>
      <c r="I20" s="471"/>
      <c r="J20" s="643"/>
      <c r="K20" s="643"/>
      <c r="L20" s="643"/>
      <c r="M20" s="643"/>
      <c r="N20" s="643"/>
      <c r="O20" s="643"/>
      <c r="P20" s="471"/>
      <c r="Q20" s="641"/>
      <c r="R20" s="471"/>
      <c r="S20" s="471"/>
      <c r="T20" s="471"/>
      <c r="U20" s="476"/>
      <c r="V20" s="477"/>
      <c r="W20" s="478"/>
      <c r="X20" s="478"/>
      <c r="Y20" s="478"/>
      <c r="Z20" s="479"/>
      <c r="AA20" s="480">
        <f t="shared" si="1"/>
        <v>0</v>
      </c>
      <c r="AB20" s="481">
        <v>50000</v>
      </c>
    </row>
    <row r="21" spans="1:32" s="102" customFormat="1" ht="12" x14ac:dyDescent="0.25">
      <c r="A21" s="637" t="s">
        <v>389</v>
      </c>
      <c r="B21" s="470"/>
      <c r="C21" s="471"/>
      <c r="D21" s="471"/>
      <c r="E21" s="471"/>
      <c r="F21" s="471"/>
      <c r="G21" s="471"/>
      <c r="H21" s="471"/>
      <c r="I21" s="471"/>
      <c r="J21" s="643"/>
      <c r="K21" s="643"/>
      <c r="L21" s="643"/>
      <c r="M21" s="643"/>
      <c r="N21" s="643"/>
      <c r="O21" s="643"/>
      <c r="P21" s="471"/>
      <c r="Q21" s="641"/>
      <c r="R21" s="471"/>
      <c r="S21" s="471"/>
      <c r="T21" s="471"/>
      <c r="U21" s="476"/>
      <c r="V21" s="477"/>
      <c r="W21" s="478"/>
      <c r="X21" s="478"/>
      <c r="Y21" s="478"/>
      <c r="Z21" s="479"/>
      <c r="AA21" s="480">
        <f t="shared" si="1"/>
        <v>0</v>
      </c>
      <c r="AB21" s="481">
        <v>80000</v>
      </c>
    </row>
    <row r="22" spans="1:32" s="102" customFormat="1" ht="24" x14ac:dyDescent="0.25">
      <c r="A22" s="637" t="s">
        <v>398</v>
      </c>
      <c r="B22" s="470"/>
      <c r="C22" s="471"/>
      <c r="D22" s="471"/>
      <c r="E22" s="471"/>
      <c r="F22" s="471"/>
      <c r="G22" s="471"/>
      <c r="H22" s="471"/>
      <c r="I22" s="471"/>
      <c r="J22" s="643"/>
      <c r="K22" s="643"/>
      <c r="L22" s="643"/>
      <c r="M22" s="643"/>
      <c r="N22" s="643"/>
      <c r="O22" s="643"/>
      <c r="P22" s="471"/>
      <c r="Q22" s="641"/>
      <c r="R22" s="471"/>
      <c r="S22" s="471"/>
      <c r="T22" s="471"/>
      <c r="U22" s="476"/>
      <c r="V22" s="477"/>
      <c r="W22" s="478"/>
      <c r="X22" s="478"/>
      <c r="Y22" s="478"/>
      <c r="Z22" s="479"/>
      <c r="AA22" s="480">
        <f t="shared" ref="AA22:AA27" si="2">U22*W22*Y22</f>
        <v>0</v>
      </c>
      <c r="AB22" s="481">
        <v>90000</v>
      </c>
    </row>
    <row r="23" spans="1:32" s="102" customFormat="1" ht="12" x14ac:dyDescent="0.25">
      <c r="A23" s="637" t="s">
        <v>390</v>
      </c>
      <c r="B23" s="470"/>
      <c r="C23" s="471"/>
      <c r="D23" s="471"/>
      <c r="E23" s="471"/>
      <c r="F23" s="471"/>
      <c r="G23" s="471"/>
      <c r="H23" s="471"/>
      <c r="I23" s="471"/>
      <c r="J23" s="643"/>
      <c r="K23" s="643"/>
      <c r="L23" s="643"/>
      <c r="M23" s="643"/>
      <c r="N23" s="643"/>
      <c r="O23" s="643"/>
      <c r="P23" s="471"/>
      <c r="Q23" s="641"/>
      <c r="R23" s="471"/>
      <c r="S23" s="471"/>
      <c r="T23" s="471"/>
      <c r="U23" s="476"/>
      <c r="V23" s="477"/>
      <c r="W23" s="478"/>
      <c r="X23" s="478"/>
      <c r="Y23" s="478"/>
      <c r="Z23" s="479"/>
      <c r="AA23" s="480"/>
      <c r="AB23" s="481">
        <v>13000</v>
      </c>
    </row>
    <row r="24" spans="1:32" s="102" customFormat="1" ht="36" x14ac:dyDescent="0.25">
      <c r="A24" s="637" t="s">
        <v>391</v>
      </c>
      <c r="B24" s="470"/>
      <c r="C24" s="471"/>
      <c r="D24" s="471"/>
      <c r="E24" s="471"/>
      <c r="F24" s="471"/>
      <c r="G24" s="471"/>
      <c r="H24" s="471"/>
      <c r="I24" s="471"/>
      <c r="J24" s="643"/>
      <c r="K24" s="643"/>
      <c r="L24" s="643"/>
      <c r="M24" s="643"/>
      <c r="N24" s="643"/>
      <c r="O24" s="643"/>
      <c r="P24" s="471"/>
      <c r="Q24" s="641"/>
      <c r="R24" s="471"/>
      <c r="S24" s="471"/>
      <c r="T24" s="471"/>
      <c r="U24" s="476"/>
      <c r="V24" s="477"/>
      <c r="W24" s="478"/>
      <c r="X24" s="478"/>
      <c r="Y24" s="479"/>
      <c r="Z24" s="479"/>
      <c r="AA24" s="480">
        <f t="shared" ref="AA24:AA26" si="3">U24*W24*Y24</f>
        <v>0</v>
      </c>
      <c r="AB24" s="481">
        <v>60000</v>
      </c>
    </row>
    <row r="25" spans="1:32" s="102" customFormat="1" ht="36" x14ac:dyDescent="0.25">
      <c r="A25" s="637" t="s">
        <v>393</v>
      </c>
      <c r="B25" s="470"/>
      <c r="C25" s="471"/>
      <c r="D25" s="471"/>
      <c r="E25" s="471"/>
      <c r="F25" s="471"/>
      <c r="G25" s="471"/>
      <c r="H25" s="471"/>
      <c r="I25" s="471"/>
      <c r="J25" s="643"/>
      <c r="K25" s="643"/>
      <c r="L25" s="643"/>
      <c r="M25" s="643"/>
      <c r="N25" s="643"/>
      <c r="O25" s="643"/>
      <c r="P25" s="471"/>
      <c r="Q25" s="641"/>
      <c r="R25" s="471"/>
      <c r="S25" s="471"/>
      <c r="T25" s="471"/>
      <c r="U25" s="476"/>
      <c r="V25" s="477"/>
      <c r="W25" s="478"/>
      <c r="X25" s="478"/>
      <c r="Y25" s="479"/>
      <c r="Z25" s="479"/>
      <c r="AA25" s="480">
        <f t="shared" si="3"/>
        <v>0</v>
      </c>
      <c r="AB25" s="481">
        <v>90000</v>
      </c>
    </row>
    <row r="26" spans="1:32" s="102" customFormat="1" ht="36" x14ac:dyDescent="0.25">
      <c r="A26" s="637" t="s">
        <v>394</v>
      </c>
      <c r="B26" s="470"/>
      <c r="C26" s="471"/>
      <c r="D26" s="471"/>
      <c r="E26" s="471"/>
      <c r="F26" s="471"/>
      <c r="G26" s="471"/>
      <c r="H26" s="471"/>
      <c r="I26" s="471"/>
      <c r="J26" s="643"/>
      <c r="K26" s="643"/>
      <c r="L26" s="643"/>
      <c r="M26" s="643"/>
      <c r="N26" s="643"/>
      <c r="O26" s="643"/>
      <c r="P26" s="471"/>
      <c r="Q26" s="641"/>
      <c r="R26" s="471"/>
      <c r="S26" s="471"/>
      <c r="T26" s="471"/>
      <c r="U26" s="476"/>
      <c r="V26" s="477"/>
      <c r="W26" s="478"/>
      <c r="X26" s="478"/>
      <c r="Y26" s="479"/>
      <c r="Z26" s="479"/>
      <c r="AA26" s="480">
        <f t="shared" si="3"/>
        <v>0</v>
      </c>
      <c r="AB26" s="481">
        <v>35000</v>
      </c>
    </row>
    <row r="27" spans="1:32" s="102" customFormat="1" ht="12.6" thickBot="1" x14ac:dyDescent="0.3">
      <c r="A27" s="637" t="s">
        <v>395</v>
      </c>
      <c r="B27" s="470"/>
      <c r="C27" s="471"/>
      <c r="D27" s="471"/>
      <c r="E27" s="471"/>
      <c r="F27" s="471"/>
      <c r="G27" s="471"/>
      <c r="H27" s="471"/>
      <c r="I27" s="471"/>
      <c r="J27" s="643"/>
      <c r="K27" s="643"/>
      <c r="L27" s="643"/>
      <c r="M27" s="643"/>
      <c r="N27" s="643"/>
      <c r="O27" s="643"/>
      <c r="P27" s="471"/>
      <c r="Q27" s="641"/>
      <c r="R27" s="471"/>
      <c r="S27" s="471"/>
      <c r="T27" s="471"/>
      <c r="U27" s="476"/>
      <c r="V27" s="477"/>
      <c r="W27" s="478"/>
      <c r="X27" s="478"/>
      <c r="Y27" s="478"/>
      <c r="Z27" s="479"/>
      <c r="AA27" s="480">
        <f t="shared" si="2"/>
        <v>0</v>
      </c>
      <c r="AB27" s="481">
        <v>180000</v>
      </c>
    </row>
    <row r="28" spans="1:32" s="102" customFormat="1" ht="12.6" thickBot="1" x14ac:dyDescent="0.3">
      <c r="A28" s="638" t="s">
        <v>263</v>
      </c>
      <c r="B28" s="483"/>
      <c r="C28" s="485"/>
      <c r="D28" s="484"/>
      <c r="E28" s="484"/>
      <c r="F28" s="484"/>
      <c r="G28" s="484"/>
      <c r="H28" s="484"/>
      <c r="I28" s="484"/>
      <c r="J28" s="484"/>
      <c r="K28" s="484"/>
      <c r="L28" s="484"/>
      <c r="M28" s="484"/>
      <c r="N28" s="639"/>
      <c r="O28" s="484"/>
      <c r="P28" s="484"/>
      <c r="Q28" s="642"/>
      <c r="R28" s="484"/>
      <c r="S28" s="484"/>
      <c r="T28" s="484"/>
      <c r="U28" s="485"/>
      <c r="V28" s="485"/>
      <c r="W28" s="485"/>
      <c r="X28" s="485"/>
      <c r="Y28" s="485"/>
      <c r="Z28" s="485"/>
      <c r="AA28" s="486">
        <f>SUM(AA4:AA27)</f>
        <v>9000</v>
      </c>
      <c r="AB28" s="487">
        <f>SUM(AB4:AB27)</f>
        <v>891640</v>
      </c>
      <c r="AF28" s="110"/>
    </row>
  </sheetData>
  <conditionalFormatting sqref="O15:T17 P11:T11 O27:T27 O20:T23 C4:T6 C7:N27 P7:T7">
    <cfRule type="colorScale" priority="71">
      <colorScale>
        <cfvo type="num" val="0"/>
        <cfvo type="num" val="1"/>
        <color theme="0"/>
        <color theme="2" tint="-0.249977111117893"/>
      </colorScale>
    </cfRule>
  </conditionalFormatting>
  <conditionalFormatting sqref="O19:T19">
    <cfRule type="colorScale" priority="70">
      <colorScale>
        <cfvo type="num" val="0"/>
        <cfvo type="num" val="1"/>
        <color theme="0"/>
        <color theme="2" tint="-0.249977111117893"/>
      </colorScale>
    </cfRule>
  </conditionalFormatting>
  <conditionalFormatting sqref="O18:T18">
    <cfRule type="colorScale" priority="55">
      <colorScale>
        <cfvo type="num" val="0"/>
        <cfvo type="num" val="1"/>
        <color theme="0"/>
        <color theme="2" tint="-0.249977111117893"/>
      </colorScale>
    </cfRule>
  </conditionalFormatting>
  <conditionalFormatting sqref="O26:T26">
    <cfRule type="colorScale" priority="52">
      <colorScale>
        <cfvo type="num" val="0"/>
        <cfvo type="num" val="1"/>
        <color theme="0"/>
        <color theme="2" tint="-0.249977111117893"/>
      </colorScale>
    </cfRule>
  </conditionalFormatting>
  <conditionalFormatting sqref="O24:T24">
    <cfRule type="colorScale" priority="33">
      <colorScale>
        <cfvo type="num" val="0"/>
        <cfvo type="num" val="1"/>
        <color theme="0"/>
        <color theme="2" tint="-0.249977111117893"/>
      </colorScale>
    </cfRule>
  </conditionalFormatting>
  <conditionalFormatting sqref="O25:T25">
    <cfRule type="colorScale" priority="30">
      <colorScale>
        <cfvo type="num" val="0"/>
        <cfvo type="num" val="1"/>
        <color theme="0"/>
        <color theme="2" tint="-0.249977111117893"/>
      </colorScale>
    </cfRule>
  </conditionalFormatting>
  <conditionalFormatting sqref="P8:T9">
    <cfRule type="colorScale" priority="25">
      <colorScale>
        <cfvo type="num" val="0"/>
        <cfvo type="num" val="1"/>
        <color theme="0"/>
        <color theme="2" tint="-0.249977111117893"/>
      </colorScale>
    </cfRule>
  </conditionalFormatting>
  <conditionalFormatting sqref="P10:T10">
    <cfRule type="colorScale" priority="20">
      <colorScale>
        <cfvo type="num" val="0"/>
        <cfvo type="num" val="1"/>
        <color theme="0"/>
        <color theme="2" tint="-0.249977111117893"/>
      </colorScale>
    </cfRule>
  </conditionalFormatting>
  <conditionalFormatting sqref="P12:T12">
    <cfRule type="colorScale" priority="8">
      <colorScale>
        <cfvo type="num" val="0"/>
        <cfvo type="num" val="1"/>
        <color theme="0"/>
        <color theme="2" tint="-0.249977111117893"/>
      </colorScale>
    </cfRule>
  </conditionalFormatting>
  <conditionalFormatting sqref="O14:T14 P13:T13">
    <cfRule type="colorScale" priority="7">
      <colorScale>
        <cfvo type="num" val="0"/>
        <cfvo type="num" val="1"/>
        <color theme="0"/>
        <color theme="2" tint="-0.249977111117893"/>
      </colorScale>
    </cfRule>
  </conditionalFormatting>
  <conditionalFormatting sqref="O7:O13">
    <cfRule type="colorScale" priority="1">
      <colorScale>
        <cfvo type="num" val="0"/>
        <cfvo type="num" val="1"/>
        <color theme="0"/>
        <color theme="2" tint="-0.249977111117893"/>
      </colorScale>
    </cfRule>
  </conditionalFormatting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F4" sqref="F4"/>
    </sheetView>
  </sheetViews>
  <sheetFormatPr defaultRowHeight="14.4" x14ac:dyDescent="0.3"/>
  <cols>
    <col min="1" max="1" width="37.21875" bestFit="1" customWidth="1"/>
    <col min="4" max="4" width="15.5546875" bestFit="1" customWidth="1"/>
    <col min="5" max="5" width="13.5546875" bestFit="1" customWidth="1"/>
    <col min="6" max="6" width="21.21875" bestFit="1" customWidth="1"/>
  </cols>
  <sheetData>
    <row r="1" spans="1:6" ht="15" thickBot="1" x14ac:dyDescent="0.4"/>
    <row r="2" spans="1:6" ht="15" thickBot="1" x14ac:dyDescent="0.35">
      <c r="A2" s="488" t="s">
        <v>264</v>
      </c>
      <c r="B2" s="488" t="s">
        <v>265</v>
      </c>
      <c r="C2" s="488" t="s">
        <v>266</v>
      </c>
      <c r="D2" s="489" t="s">
        <v>267</v>
      </c>
      <c r="E2" s="489" t="s">
        <v>268</v>
      </c>
      <c r="F2" s="488" t="s">
        <v>269</v>
      </c>
    </row>
    <row r="3" spans="1:6" x14ac:dyDescent="0.3">
      <c r="A3" s="490" t="s">
        <v>74</v>
      </c>
      <c r="B3" s="491" t="s">
        <v>400</v>
      </c>
      <c r="C3" s="491">
        <v>1</v>
      </c>
      <c r="D3" s="492">
        <v>60000</v>
      </c>
      <c r="E3" s="493">
        <f>D3*C3</f>
        <v>60000</v>
      </c>
      <c r="F3" s="494" t="s">
        <v>419</v>
      </c>
    </row>
    <row r="4" spans="1:6" x14ac:dyDescent="0.3">
      <c r="A4" s="495"/>
      <c r="B4" s="496"/>
      <c r="C4" s="496"/>
      <c r="D4" s="497"/>
      <c r="E4" s="493">
        <f t="shared" ref="E4" si="0">D4*C4</f>
        <v>0</v>
      </c>
      <c r="F4" s="49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4"/>
  <sheetViews>
    <sheetView workbookViewId="0">
      <selection activeCell="AB20" sqref="AB20"/>
    </sheetView>
  </sheetViews>
  <sheetFormatPr defaultRowHeight="14.4" x14ac:dyDescent="0.3"/>
  <cols>
    <col min="3" max="25" width="2.88671875" customWidth="1"/>
    <col min="26" max="32" width="5.77734375" customWidth="1"/>
  </cols>
  <sheetData>
    <row r="1" spans="1:43" s="102" customFormat="1" ht="25.95" customHeight="1" thickBot="1" x14ac:dyDescent="0.3">
      <c r="A1" s="766" t="s">
        <v>271</v>
      </c>
      <c r="B1" s="766"/>
      <c r="C1" s="766"/>
      <c r="D1" s="766"/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6"/>
      <c r="P1" s="766"/>
      <c r="Q1" s="766"/>
      <c r="R1" s="766"/>
      <c r="S1" s="766"/>
      <c r="T1" s="766"/>
      <c r="U1" s="766"/>
      <c r="V1" s="766"/>
      <c r="W1" s="766"/>
      <c r="X1" s="766"/>
      <c r="Y1" s="766"/>
      <c r="Z1" s="498"/>
      <c r="AA1" s="498"/>
      <c r="AB1" s="498"/>
      <c r="AC1" s="498"/>
      <c r="AD1" s="766" t="s">
        <v>272</v>
      </c>
      <c r="AE1" s="766"/>
      <c r="AF1" s="766"/>
      <c r="AG1" s="766"/>
      <c r="AH1" s="766"/>
      <c r="AI1" s="766"/>
      <c r="AJ1" s="766"/>
      <c r="AK1" s="766"/>
    </row>
    <row r="2" spans="1:43" s="102" customFormat="1" ht="36" customHeight="1" thickBot="1" x14ac:dyDescent="0.3">
      <c r="A2" s="499"/>
      <c r="B2" s="500"/>
      <c r="C2" s="501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2"/>
      <c r="O2" s="500"/>
      <c r="P2" s="500"/>
      <c r="Q2" s="500"/>
      <c r="R2" s="500"/>
      <c r="S2" s="500"/>
      <c r="T2" s="500"/>
      <c r="U2" s="500"/>
      <c r="V2" s="500"/>
      <c r="W2" s="500"/>
      <c r="X2" s="500"/>
      <c r="Y2" s="502"/>
      <c r="Z2" s="767" t="s">
        <v>273</v>
      </c>
      <c r="AA2" s="768"/>
      <c r="AB2" s="768"/>
      <c r="AC2" s="768"/>
      <c r="AD2" s="768"/>
      <c r="AE2" s="768"/>
      <c r="AF2" s="768"/>
      <c r="AG2" s="768"/>
      <c r="AH2" s="768"/>
      <c r="AI2" s="768"/>
      <c r="AJ2" s="768"/>
      <c r="AK2" s="769"/>
      <c r="AL2" s="770" t="s">
        <v>274</v>
      </c>
      <c r="AM2" s="771"/>
      <c r="AN2" s="771"/>
      <c r="AO2" s="771"/>
      <c r="AP2" s="771"/>
      <c r="AQ2" s="772"/>
    </row>
    <row r="3" spans="1:43" s="102" customFormat="1" ht="36" customHeight="1" thickBot="1" x14ac:dyDescent="0.3">
      <c r="A3" s="503"/>
      <c r="B3" s="504"/>
      <c r="C3" s="505"/>
      <c r="D3" s="504"/>
      <c r="E3" s="504"/>
      <c r="F3" s="504"/>
      <c r="G3" s="504"/>
      <c r="H3" s="504"/>
      <c r="I3" s="504"/>
      <c r="J3" s="504"/>
      <c r="K3" s="504"/>
      <c r="L3" s="504"/>
      <c r="M3" s="504"/>
      <c r="N3" s="506"/>
      <c r="O3" s="504"/>
      <c r="P3" s="504"/>
      <c r="Q3" s="504"/>
      <c r="R3" s="504"/>
      <c r="S3" s="504"/>
      <c r="T3" s="504"/>
      <c r="U3" s="504"/>
      <c r="V3" s="504"/>
      <c r="W3" s="504"/>
      <c r="X3" s="504"/>
      <c r="Y3" s="506"/>
      <c r="Z3" s="770" t="s">
        <v>275</v>
      </c>
      <c r="AA3" s="771"/>
      <c r="AB3" s="771"/>
      <c r="AC3" s="771"/>
      <c r="AD3" s="770" t="s">
        <v>276</v>
      </c>
      <c r="AE3" s="771"/>
      <c r="AF3" s="771"/>
      <c r="AG3" s="771"/>
      <c r="AH3" s="771"/>
      <c r="AI3" s="771"/>
      <c r="AJ3" s="771"/>
      <c r="AK3" s="772"/>
      <c r="AL3" s="466"/>
      <c r="AM3" s="467"/>
      <c r="AN3" s="467"/>
      <c r="AO3" s="467"/>
      <c r="AP3" s="467"/>
      <c r="AQ3" s="461"/>
    </row>
    <row r="4" spans="1:43" s="102" customFormat="1" ht="51" customHeight="1" x14ac:dyDescent="0.25">
      <c r="A4" s="503" t="s">
        <v>277</v>
      </c>
      <c r="B4" s="507" t="s">
        <v>278</v>
      </c>
      <c r="C4" s="505" t="s">
        <v>233</v>
      </c>
      <c r="D4" s="504" t="s">
        <v>234</v>
      </c>
      <c r="E4" s="504" t="s">
        <v>235</v>
      </c>
      <c r="F4" s="504" t="s">
        <v>236</v>
      </c>
      <c r="G4" s="504" t="s">
        <v>237</v>
      </c>
      <c r="H4" s="504" t="s">
        <v>238</v>
      </c>
      <c r="I4" s="504" t="s">
        <v>239</v>
      </c>
      <c r="J4" s="504" t="s">
        <v>240</v>
      </c>
      <c r="K4" s="504" t="s">
        <v>241</v>
      </c>
      <c r="L4" s="504" t="s">
        <v>242</v>
      </c>
      <c r="M4" s="504" t="s">
        <v>243</v>
      </c>
      <c r="N4" s="506" t="s">
        <v>244</v>
      </c>
      <c r="O4" s="504" t="s">
        <v>245</v>
      </c>
      <c r="P4" s="504" t="s">
        <v>246</v>
      </c>
      <c r="Q4" s="504" t="s">
        <v>247</v>
      </c>
      <c r="R4" s="504" t="s">
        <v>248</v>
      </c>
      <c r="S4" s="504" t="s">
        <v>249</v>
      </c>
      <c r="T4" s="504" t="s">
        <v>250</v>
      </c>
      <c r="U4" s="504" t="s">
        <v>279</v>
      </c>
      <c r="V4" s="504" t="s">
        <v>280</v>
      </c>
      <c r="W4" s="504" t="s">
        <v>281</v>
      </c>
      <c r="X4" s="504" t="s">
        <v>282</v>
      </c>
      <c r="Y4" s="506" t="s">
        <v>283</v>
      </c>
      <c r="Z4" s="501" t="s">
        <v>284</v>
      </c>
      <c r="AA4" s="500" t="s">
        <v>285</v>
      </c>
      <c r="AB4" s="500" t="s">
        <v>286</v>
      </c>
      <c r="AC4" s="500" t="s">
        <v>287</v>
      </c>
      <c r="AD4" s="459" t="s">
        <v>288</v>
      </c>
      <c r="AE4" s="460" t="s">
        <v>289</v>
      </c>
      <c r="AF4" s="460" t="s">
        <v>290</v>
      </c>
      <c r="AG4" s="461" t="s">
        <v>291</v>
      </c>
      <c r="AH4" s="461" t="s">
        <v>292</v>
      </c>
      <c r="AI4" s="461" t="s">
        <v>159</v>
      </c>
      <c r="AJ4" s="761" t="s">
        <v>293</v>
      </c>
      <c r="AK4" s="508" t="s">
        <v>294</v>
      </c>
      <c r="AL4" s="508" t="s">
        <v>295</v>
      </c>
      <c r="AM4" s="459" t="s">
        <v>288</v>
      </c>
      <c r="AN4" s="460" t="s">
        <v>289</v>
      </c>
      <c r="AO4" s="460" t="s">
        <v>290</v>
      </c>
      <c r="AP4" s="461" t="s">
        <v>291</v>
      </c>
      <c r="AQ4" s="764" t="s">
        <v>296</v>
      </c>
    </row>
    <row r="5" spans="1:43" s="102" customFormat="1" ht="8.25" customHeight="1" thickBot="1" x14ac:dyDescent="0.3">
      <c r="A5" s="509"/>
      <c r="B5" s="463"/>
      <c r="C5" s="510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511"/>
      <c r="O5" s="463"/>
      <c r="P5" s="463"/>
      <c r="Q5" s="463"/>
      <c r="R5" s="463"/>
      <c r="S5" s="463"/>
      <c r="T5" s="463"/>
      <c r="U5" s="463"/>
      <c r="V5" s="463"/>
      <c r="W5" s="463"/>
      <c r="X5" s="463"/>
      <c r="Y5" s="511"/>
      <c r="Z5" s="510"/>
      <c r="AA5" s="463"/>
      <c r="AB5" s="463"/>
      <c r="AC5" s="463"/>
      <c r="AD5" s="466"/>
      <c r="AE5" s="467"/>
      <c r="AF5" s="467"/>
      <c r="AG5" s="468"/>
      <c r="AH5" s="468"/>
      <c r="AI5" s="468"/>
      <c r="AJ5" s="762"/>
      <c r="AK5" s="512"/>
      <c r="AL5" s="513"/>
      <c r="AM5" s="466"/>
      <c r="AN5" s="467"/>
      <c r="AO5" s="467"/>
      <c r="AP5" s="468"/>
      <c r="AQ5" s="765"/>
    </row>
    <row r="6" spans="1:43" s="102" customFormat="1" ht="15" customHeight="1" x14ac:dyDescent="0.25">
      <c r="A6" s="514" t="s">
        <v>297</v>
      </c>
      <c r="B6" s="514"/>
      <c r="C6" s="515"/>
      <c r="D6" s="516"/>
      <c r="E6" s="516"/>
      <c r="F6" s="516"/>
      <c r="G6" s="516"/>
      <c r="H6" s="516"/>
      <c r="I6" s="516"/>
      <c r="J6" s="516"/>
      <c r="K6" s="516"/>
      <c r="L6" s="516"/>
      <c r="M6" s="516"/>
      <c r="N6" s="517"/>
      <c r="O6" s="516"/>
      <c r="P6" s="516"/>
      <c r="Q6" s="516"/>
      <c r="R6" s="516"/>
      <c r="S6" s="516"/>
      <c r="T6" s="516"/>
      <c r="U6" s="516"/>
      <c r="V6" s="516"/>
      <c r="W6" s="516"/>
      <c r="X6" s="516"/>
      <c r="Y6" s="517"/>
      <c r="Z6" s="518"/>
      <c r="AA6" s="519"/>
      <c r="AB6" s="519"/>
      <c r="AC6" s="520"/>
      <c r="AD6" s="521"/>
      <c r="AE6" s="478"/>
      <c r="AF6" s="478"/>
      <c r="AG6" s="522">
        <f t="shared" ref="AG6:AG11" si="0">AD6*AF6+AC6</f>
        <v>0</v>
      </c>
      <c r="AH6" s="522">
        <f t="shared" ref="AH6:AH11" si="1">AE6*AF6+AC6</f>
        <v>0</v>
      </c>
      <c r="AI6" s="522">
        <f t="shared" ref="AI6:AI11" si="2">AH6-AG6</f>
        <v>0</v>
      </c>
      <c r="AJ6" s="762"/>
      <c r="AK6" s="523"/>
      <c r="AL6" s="524"/>
      <c r="AM6" s="521"/>
      <c r="AN6" s="478"/>
      <c r="AO6" s="478"/>
      <c r="AP6" s="522">
        <f t="shared" ref="AP6:AP11" si="3">AM6*AO6</f>
        <v>0</v>
      </c>
      <c r="AQ6" s="523"/>
    </row>
    <row r="7" spans="1:43" s="102" customFormat="1" ht="15" customHeight="1" x14ac:dyDescent="0.25">
      <c r="A7" s="514" t="s">
        <v>147</v>
      </c>
      <c r="B7" s="514"/>
      <c r="C7" s="525"/>
      <c r="D7" s="526"/>
      <c r="E7" s="526"/>
      <c r="F7" s="526"/>
      <c r="G7" s="526"/>
      <c r="H7" s="526"/>
      <c r="I7" s="526"/>
      <c r="J7" s="526"/>
      <c r="K7" s="526"/>
      <c r="L7" s="526"/>
      <c r="M7" s="526"/>
      <c r="N7" s="527"/>
      <c r="O7" s="526"/>
      <c r="P7" s="526"/>
      <c r="Q7" s="526"/>
      <c r="R7" s="526"/>
      <c r="S7" s="526"/>
      <c r="T7" s="526"/>
      <c r="U7" s="526"/>
      <c r="V7" s="526"/>
      <c r="W7" s="526"/>
      <c r="X7" s="526"/>
      <c r="Y7" s="527"/>
      <c r="Z7" s="528"/>
      <c r="AA7" s="529"/>
      <c r="AB7" s="529"/>
      <c r="AC7" s="530"/>
      <c r="AD7" s="521"/>
      <c r="AE7" s="478"/>
      <c r="AF7" s="478"/>
      <c r="AG7" s="522">
        <f t="shared" si="0"/>
        <v>0</v>
      </c>
      <c r="AH7" s="522">
        <f t="shared" si="1"/>
        <v>0</v>
      </c>
      <c r="AI7" s="522">
        <f t="shared" si="2"/>
        <v>0</v>
      </c>
      <c r="AJ7" s="762"/>
      <c r="AK7" s="531"/>
      <c r="AL7" s="521"/>
      <c r="AM7" s="521"/>
      <c r="AN7" s="478"/>
      <c r="AO7" s="478"/>
      <c r="AP7" s="522">
        <f t="shared" si="3"/>
        <v>0</v>
      </c>
      <c r="AQ7" s="531"/>
    </row>
    <row r="8" spans="1:43" s="102" customFormat="1" ht="15" customHeight="1" x14ac:dyDescent="0.25">
      <c r="A8" s="514" t="s">
        <v>148</v>
      </c>
      <c r="B8" s="514"/>
      <c r="C8" s="525"/>
      <c r="D8" s="526"/>
      <c r="E8" s="526"/>
      <c r="F8" s="526"/>
      <c r="G8" s="526"/>
      <c r="H8" s="526"/>
      <c r="I8" s="526"/>
      <c r="J8" s="526"/>
      <c r="K8" s="526"/>
      <c r="L8" s="526"/>
      <c r="M8" s="526"/>
      <c r="N8" s="527"/>
      <c r="O8" s="526"/>
      <c r="P8" s="526"/>
      <c r="Q8" s="526"/>
      <c r="R8" s="526"/>
      <c r="S8" s="526"/>
      <c r="T8" s="526"/>
      <c r="U8" s="526"/>
      <c r="V8" s="526"/>
      <c r="W8" s="526"/>
      <c r="X8" s="526"/>
      <c r="Y8" s="527"/>
      <c r="Z8" s="528"/>
      <c r="AA8" s="529"/>
      <c r="AB8" s="529"/>
      <c r="AC8" s="530"/>
      <c r="AD8" s="521"/>
      <c r="AE8" s="478"/>
      <c r="AF8" s="478"/>
      <c r="AG8" s="522">
        <f t="shared" si="0"/>
        <v>0</v>
      </c>
      <c r="AH8" s="522">
        <f t="shared" si="1"/>
        <v>0</v>
      </c>
      <c r="AI8" s="522">
        <f t="shared" si="2"/>
        <v>0</v>
      </c>
      <c r="AJ8" s="762"/>
      <c r="AK8" s="531"/>
      <c r="AL8" s="521"/>
      <c r="AM8" s="521"/>
      <c r="AN8" s="478"/>
      <c r="AO8" s="478"/>
      <c r="AP8" s="522">
        <f t="shared" si="3"/>
        <v>0</v>
      </c>
      <c r="AQ8" s="531"/>
    </row>
    <row r="9" spans="1:43" s="102" customFormat="1" ht="15" customHeight="1" x14ac:dyDescent="0.25">
      <c r="A9" s="514" t="s">
        <v>298</v>
      </c>
      <c r="B9" s="514"/>
      <c r="C9" s="525"/>
      <c r="D9" s="526"/>
      <c r="E9" s="526"/>
      <c r="F9" s="526"/>
      <c r="G9" s="526"/>
      <c r="H9" s="526"/>
      <c r="I9" s="526"/>
      <c r="J9" s="526"/>
      <c r="K9" s="526"/>
      <c r="L9" s="526"/>
      <c r="M9" s="526"/>
      <c r="N9" s="527"/>
      <c r="O9" s="526"/>
      <c r="P9" s="526"/>
      <c r="Q9" s="526"/>
      <c r="R9" s="526"/>
      <c r="S9" s="526"/>
      <c r="T9" s="526"/>
      <c r="U9" s="526"/>
      <c r="V9" s="526"/>
      <c r="W9" s="526"/>
      <c r="X9" s="526"/>
      <c r="Y9" s="527"/>
      <c r="Z9" s="528"/>
      <c r="AA9" s="529"/>
      <c r="AB9" s="529"/>
      <c r="AC9" s="530"/>
      <c r="AD9" s="521"/>
      <c r="AE9" s="478"/>
      <c r="AF9" s="478"/>
      <c r="AG9" s="522">
        <f t="shared" si="0"/>
        <v>0</v>
      </c>
      <c r="AH9" s="522">
        <f t="shared" si="1"/>
        <v>0</v>
      </c>
      <c r="AI9" s="522">
        <f t="shared" si="2"/>
        <v>0</v>
      </c>
      <c r="AJ9" s="762"/>
      <c r="AK9" s="531"/>
      <c r="AL9" s="521"/>
      <c r="AM9" s="521"/>
      <c r="AN9" s="478"/>
      <c r="AO9" s="478"/>
      <c r="AP9" s="522">
        <f t="shared" si="3"/>
        <v>0</v>
      </c>
      <c r="AQ9" s="531"/>
    </row>
    <row r="10" spans="1:43" s="102" customFormat="1" ht="15" customHeight="1" x14ac:dyDescent="0.25">
      <c r="A10" s="514" t="s">
        <v>149</v>
      </c>
      <c r="B10" s="514"/>
      <c r="C10" s="525"/>
      <c r="D10" s="526"/>
      <c r="E10" s="526"/>
      <c r="F10" s="526"/>
      <c r="G10" s="526"/>
      <c r="H10" s="526"/>
      <c r="I10" s="526"/>
      <c r="J10" s="526"/>
      <c r="K10" s="526"/>
      <c r="L10" s="526"/>
      <c r="M10" s="526"/>
      <c r="N10" s="527"/>
      <c r="O10" s="526"/>
      <c r="P10" s="526"/>
      <c r="Q10" s="526"/>
      <c r="R10" s="526"/>
      <c r="S10" s="526"/>
      <c r="T10" s="526"/>
      <c r="U10" s="526"/>
      <c r="V10" s="526"/>
      <c r="W10" s="526"/>
      <c r="X10" s="526"/>
      <c r="Y10" s="527"/>
      <c r="Z10" s="528"/>
      <c r="AA10" s="529"/>
      <c r="AB10" s="529"/>
      <c r="AC10" s="530"/>
      <c r="AD10" s="521"/>
      <c r="AE10" s="478"/>
      <c r="AF10" s="478"/>
      <c r="AG10" s="522">
        <f t="shared" si="0"/>
        <v>0</v>
      </c>
      <c r="AH10" s="522">
        <f t="shared" si="1"/>
        <v>0</v>
      </c>
      <c r="AI10" s="522">
        <f t="shared" si="2"/>
        <v>0</v>
      </c>
      <c r="AJ10" s="762"/>
      <c r="AK10" s="531"/>
      <c r="AL10" s="521"/>
      <c r="AM10" s="521"/>
      <c r="AN10" s="478"/>
      <c r="AO10" s="478"/>
      <c r="AP10" s="522">
        <f t="shared" si="3"/>
        <v>0</v>
      </c>
      <c r="AQ10" s="531"/>
    </row>
    <row r="11" spans="1:43" s="102" customFormat="1" ht="16.05" customHeight="1" thickBot="1" x14ac:dyDescent="0.3">
      <c r="A11" s="532" t="s">
        <v>299</v>
      </c>
      <c r="B11" s="532"/>
      <c r="C11" s="533"/>
      <c r="D11" s="534"/>
      <c r="E11" s="534"/>
      <c r="F11" s="534"/>
      <c r="G11" s="534"/>
      <c r="H11" s="534"/>
      <c r="I11" s="534"/>
      <c r="J11" s="534"/>
      <c r="K11" s="534"/>
      <c r="L11" s="534"/>
      <c r="M11" s="534"/>
      <c r="N11" s="535"/>
      <c r="O11" s="534"/>
      <c r="P11" s="534"/>
      <c r="Q11" s="534"/>
      <c r="R11" s="534"/>
      <c r="S11" s="534"/>
      <c r="T11" s="534"/>
      <c r="U11" s="534"/>
      <c r="V11" s="534"/>
      <c r="W11" s="534"/>
      <c r="X11" s="534"/>
      <c r="Y11" s="535"/>
      <c r="Z11" s="536"/>
      <c r="AA11" s="537"/>
      <c r="AB11" s="537"/>
      <c r="AC11" s="538"/>
      <c r="AD11" s="539"/>
      <c r="AE11" s="540"/>
      <c r="AF11" s="540"/>
      <c r="AG11" s="541">
        <f t="shared" si="0"/>
        <v>0</v>
      </c>
      <c r="AH11" s="541">
        <f t="shared" si="1"/>
        <v>0</v>
      </c>
      <c r="AI11" s="541">
        <f t="shared" si="2"/>
        <v>0</v>
      </c>
      <c r="AJ11" s="763"/>
      <c r="AK11" s="542"/>
      <c r="AL11" s="539"/>
      <c r="AM11" s="539"/>
      <c r="AN11" s="540"/>
      <c r="AO11" s="540"/>
      <c r="AP11" s="522">
        <f t="shared" si="3"/>
        <v>0</v>
      </c>
      <c r="AQ11" s="542"/>
    </row>
    <row r="12" spans="1:43" s="102" customFormat="1" ht="12.6" thickBot="1" x14ac:dyDescent="0.3">
      <c r="A12" s="543" t="s">
        <v>300</v>
      </c>
      <c r="B12" s="483"/>
      <c r="C12" s="483"/>
      <c r="D12" s="483"/>
      <c r="E12" s="483"/>
      <c r="F12" s="483"/>
      <c r="G12" s="483"/>
      <c r="H12" s="483"/>
      <c r="I12" s="483"/>
      <c r="J12" s="483"/>
      <c r="K12" s="483"/>
      <c r="L12" s="483"/>
      <c r="M12" s="483"/>
      <c r="N12" s="483"/>
      <c r="O12" s="483"/>
      <c r="P12" s="483"/>
      <c r="Q12" s="483"/>
      <c r="R12" s="483"/>
      <c r="S12" s="483"/>
      <c r="T12" s="483"/>
      <c r="U12" s="483"/>
      <c r="V12" s="483"/>
      <c r="W12" s="483"/>
      <c r="X12" s="483"/>
      <c r="Y12" s="483"/>
      <c r="Z12" s="544"/>
      <c r="AA12" s="544"/>
      <c r="AB12" s="544"/>
      <c r="AC12" s="544">
        <f t="shared" ref="AC12:AI12" si="4">SUM(AC6:AC11)</f>
        <v>0</v>
      </c>
      <c r="AD12" s="485">
        <f t="shared" si="4"/>
        <v>0</v>
      </c>
      <c r="AE12" s="485">
        <f t="shared" si="4"/>
        <v>0</v>
      </c>
      <c r="AF12" s="485">
        <f t="shared" si="4"/>
        <v>0</v>
      </c>
      <c r="AG12" s="545">
        <f t="shared" si="4"/>
        <v>0</v>
      </c>
      <c r="AH12" s="545">
        <f t="shared" si="4"/>
        <v>0</v>
      </c>
      <c r="AI12" s="545">
        <f t="shared" si="4"/>
        <v>0</v>
      </c>
      <c r="AJ12" s="546">
        <v>0</v>
      </c>
      <c r="AK12" s="547"/>
      <c r="AL12" s="485"/>
      <c r="AM12" s="485">
        <f>SUM(AM6:AM11)</f>
        <v>0</v>
      </c>
      <c r="AN12" s="485">
        <f>SUM(AN6:AN11)</f>
        <v>0</v>
      </c>
      <c r="AO12" s="485">
        <f>SUM(AO6:AO11)</f>
        <v>0</v>
      </c>
      <c r="AP12" s="545">
        <f>SUM(AP6:AP11)</f>
        <v>0</v>
      </c>
      <c r="AQ12" s="545"/>
    </row>
    <row r="13" spans="1:43" s="102" customFormat="1" ht="12" x14ac:dyDescent="0.3">
      <c r="AG13" s="455"/>
      <c r="AH13" s="548"/>
      <c r="AI13" s="548"/>
      <c r="AJ13" s="548"/>
    </row>
    <row r="14" spans="1:43" s="102" customFormat="1" ht="12" x14ac:dyDescent="0.3">
      <c r="AG14" s="455"/>
    </row>
  </sheetData>
  <mergeCells count="8">
    <mergeCell ref="AJ4:AJ11"/>
    <mergeCell ref="AQ4:AQ5"/>
    <mergeCell ref="A1:Y1"/>
    <mergeCell ref="AD1:AK1"/>
    <mergeCell ref="Z2:AK2"/>
    <mergeCell ref="AL2:AQ2"/>
    <mergeCell ref="Z3:AC3"/>
    <mergeCell ref="AD3:AK3"/>
  </mergeCells>
  <conditionalFormatting sqref="C6:AC11">
    <cfRule type="colorScale" priority="1">
      <colorScale>
        <cfvo type="num" val="0"/>
        <cfvo type="num" val="1"/>
        <color theme="0"/>
        <color theme="2" tint="-0.249977111117893"/>
      </colorScale>
    </cfRule>
  </conditionalFormatting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3" workbookViewId="0">
      <selection activeCell="H3" sqref="H3"/>
    </sheetView>
  </sheetViews>
  <sheetFormatPr defaultRowHeight="14.4" x14ac:dyDescent="0.3"/>
  <cols>
    <col min="1" max="1" width="23.109375" bestFit="1" customWidth="1"/>
    <col min="2" max="2" width="80.88671875" customWidth="1"/>
    <col min="3" max="3" width="8" bestFit="1" customWidth="1"/>
    <col min="4" max="4" width="7.44140625" bestFit="1" customWidth="1"/>
  </cols>
  <sheetData>
    <row r="1" spans="1:4" s="553" customFormat="1" ht="15.6" thickTop="1" thickBot="1" x14ac:dyDescent="0.35">
      <c r="A1" s="549" t="s">
        <v>190</v>
      </c>
      <c r="B1" s="550" t="s">
        <v>232</v>
      </c>
      <c r="C1" s="551" t="s">
        <v>158</v>
      </c>
      <c r="D1" s="552" t="s">
        <v>301</v>
      </c>
    </row>
    <row r="2" spans="1:4" s="553" customFormat="1" ht="147" customHeight="1" thickTop="1" thickBot="1" x14ac:dyDescent="0.35">
      <c r="A2" s="554" t="s">
        <v>302</v>
      </c>
      <c r="B2" s="555" t="s">
        <v>303</v>
      </c>
      <c r="C2" s="556" t="s">
        <v>270</v>
      </c>
      <c r="D2" s="557">
        <v>10</v>
      </c>
    </row>
    <row r="3" spans="1:4" s="553" customFormat="1" ht="41.55" customHeight="1" x14ac:dyDescent="0.3">
      <c r="A3" s="788" t="s">
        <v>304</v>
      </c>
      <c r="B3" s="790" t="s">
        <v>305</v>
      </c>
      <c r="C3" s="792" t="s">
        <v>132</v>
      </c>
      <c r="D3" s="794">
        <v>0.04</v>
      </c>
    </row>
    <row r="4" spans="1:4" s="553" customFormat="1" ht="63" customHeight="1" thickBot="1" x14ac:dyDescent="0.35">
      <c r="A4" s="789"/>
      <c r="B4" s="791"/>
      <c r="C4" s="793"/>
      <c r="D4" s="795"/>
    </row>
    <row r="5" spans="1:4" s="553" customFormat="1" ht="27.6" x14ac:dyDescent="0.3">
      <c r="A5" s="788" t="s">
        <v>306</v>
      </c>
      <c r="B5" s="558" t="s">
        <v>307</v>
      </c>
      <c r="C5" s="792" t="s">
        <v>132</v>
      </c>
      <c r="D5" s="796">
        <v>0.05</v>
      </c>
    </row>
    <row r="6" spans="1:4" s="553" customFormat="1" ht="28.2" thickBot="1" x14ac:dyDescent="0.35">
      <c r="A6" s="789"/>
      <c r="B6" s="555" t="s">
        <v>308</v>
      </c>
      <c r="C6" s="793"/>
      <c r="D6" s="797"/>
    </row>
    <row r="7" spans="1:4" s="553" customFormat="1" ht="28.2" thickBot="1" x14ac:dyDescent="0.35">
      <c r="A7" s="559" t="s">
        <v>309</v>
      </c>
      <c r="B7" s="560" t="s">
        <v>310</v>
      </c>
      <c r="C7" s="561" t="s">
        <v>163</v>
      </c>
      <c r="D7" s="562">
        <v>1215</v>
      </c>
    </row>
    <row r="8" spans="1:4" s="553" customFormat="1" ht="15" customHeight="1" x14ac:dyDescent="0.3">
      <c r="A8" s="773" t="s">
        <v>311</v>
      </c>
      <c r="B8" s="775" t="s">
        <v>312</v>
      </c>
      <c r="C8" s="777" t="s">
        <v>313</v>
      </c>
      <c r="D8" s="779">
        <f>$D$7*1.352/(D12/12)</f>
        <v>10.03163358778626</v>
      </c>
    </row>
    <row r="9" spans="1:4" s="553" customFormat="1" ht="57" customHeight="1" thickBot="1" x14ac:dyDescent="0.35">
      <c r="A9" s="774"/>
      <c r="B9" s="776"/>
      <c r="C9" s="778"/>
      <c r="D9" s="780"/>
    </row>
    <row r="10" spans="1:4" s="553" customFormat="1" x14ac:dyDescent="0.3">
      <c r="A10" s="781" t="s">
        <v>314</v>
      </c>
      <c r="B10" s="775" t="s">
        <v>315</v>
      </c>
      <c r="C10" s="784" t="s">
        <v>313</v>
      </c>
      <c r="D10" s="786">
        <v>5.55</v>
      </c>
    </row>
    <row r="11" spans="1:4" s="553" customFormat="1" ht="20.25" customHeight="1" thickBot="1" x14ac:dyDescent="0.35">
      <c r="A11" s="782"/>
      <c r="B11" s="783"/>
      <c r="C11" s="785"/>
      <c r="D11" s="787"/>
    </row>
    <row r="12" spans="1:4" s="553" customFormat="1" ht="72" customHeight="1" thickBot="1" x14ac:dyDescent="0.35">
      <c r="A12" s="563" t="s">
        <v>316</v>
      </c>
      <c r="B12" s="560" t="s">
        <v>413</v>
      </c>
      <c r="C12" s="564" t="s">
        <v>317</v>
      </c>
      <c r="D12" s="565">
        <v>1965</v>
      </c>
    </row>
    <row r="13" spans="1:4" s="553" customFormat="1" ht="72" customHeight="1" thickBot="1" x14ac:dyDescent="0.35">
      <c r="A13" s="563" t="s">
        <v>318</v>
      </c>
      <c r="B13" s="560" t="s">
        <v>414</v>
      </c>
      <c r="C13" s="564" t="s">
        <v>317</v>
      </c>
      <c r="D13" s="566">
        <v>2096</v>
      </c>
    </row>
    <row r="14" spans="1:4" s="553" customFormat="1" ht="21" customHeight="1" thickBot="1" x14ac:dyDescent="0.35">
      <c r="A14" s="563" t="s">
        <v>100</v>
      </c>
      <c r="B14" s="563" t="s">
        <v>319</v>
      </c>
      <c r="C14" s="564" t="s">
        <v>270</v>
      </c>
      <c r="D14" s="567">
        <v>2020</v>
      </c>
    </row>
    <row r="15" spans="1:4" s="553" customFormat="1" ht="14.55" x14ac:dyDescent="0.35">
      <c r="C15" s="568"/>
    </row>
    <row r="16" spans="1:4" s="553" customFormat="1" ht="14.55" x14ac:dyDescent="0.35">
      <c r="C16" s="568"/>
    </row>
  </sheetData>
  <mergeCells count="15">
    <mergeCell ref="A3:A4"/>
    <mergeCell ref="B3:B4"/>
    <mergeCell ref="C3:C4"/>
    <mergeCell ref="D3:D4"/>
    <mergeCell ref="A5:A6"/>
    <mergeCell ref="C5:C6"/>
    <mergeCell ref="D5:D6"/>
    <mergeCell ref="A8:A9"/>
    <mergeCell ref="B8:B9"/>
    <mergeCell ref="C8:C9"/>
    <mergeCell ref="D8:D9"/>
    <mergeCell ref="A10:A11"/>
    <mergeCell ref="B10:B11"/>
    <mergeCell ref="C10:C11"/>
    <mergeCell ref="D10:D1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320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1"/>
  <sheetViews>
    <sheetView workbookViewId="0"/>
  </sheetViews>
  <sheetFormatPr defaultRowHeight="14.4" x14ac:dyDescent="0.3"/>
  <cols>
    <col min="1" max="1" width="15.33203125" bestFit="1" customWidth="1"/>
    <col min="2" max="2" width="45" style="116" customWidth="1"/>
  </cols>
  <sheetData>
    <row r="1" spans="1:29" ht="15" thickBot="1" x14ac:dyDescent="0.4"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</row>
    <row r="2" spans="1:29" ht="48.75" customHeight="1" thickBot="1" x14ac:dyDescent="0.35">
      <c r="A2" s="570" t="s">
        <v>321</v>
      </c>
      <c r="B2" s="599" t="s">
        <v>322</v>
      </c>
      <c r="C2" s="572" t="s">
        <v>323</v>
      </c>
      <c r="D2" s="573" t="s">
        <v>324</v>
      </c>
      <c r="E2" s="573" t="s">
        <v>325</v>
      </c>
      <c r="F2" s="574" t="s">
        <v>87</v>
      </c>
      <c r="G2" s="571" t="s">
        <v>326</v>
      </c>
      <c r="H2" s="575" t="s">
        <v>323</v>
      </c>
      <c r="I2" s="576" t="s">
        <v>87</v>
      </c>
      <c r="J2" s="569"/>
      <c r="K2" s="569"/>
      <c r="L2" s="569"/>
      <c r="M2" s="569"/>
      <c r="N2" s="569"/>
      <c r="O2" s="577"/>
      <c r="P2" s="578"/>
      <c r="Q2" s="578"/>
      <c r="R2" s="579"/>
      <c r="S2" s="579"/>
      <c r="T2" s="579"/>
      <c r="U2" s="579"/>
      <c r="V2" s="579"/>
      <c r="W2" s="579"/>
      <c r="X2" s="579"/>
      <c r="Y2" s="578"/>
      <c r="Z2" s="578"/>
      <c r="AA2" s="579"/>
      <c r="AB2" s="579"/>
      <c r="AC2" s="579"/>
    </row>
    <row r="3" spans="1:29" ht="28.8" x14ac:dyDescent="0.3">
      <c r="A3" s="580" t="s">
        <v>112</v>
      </c>
      <c r="B3" s="600"/>
      <c r="C3" s="581"/>
      <c r="D3" s="582"/>
      <c r="E3" s="582"/>
      <c r="F3" s="583"/>
      <c r="G3" s="584"/>
      <c r="H3" s="581"/>
      <c r="I3" s="582"/>
      <c r="J3" s="569"/>
      <c r="K3" s="569"/>
      <c r="L3" s="569"/>
      <c r="M3" s="569"/>
      <c r="N3" s="569"/>
      <c r="O3" s="585"/>
      <c r="P3" s="586"/>
      <c r="Q3" s="587"/>
      <c r="R3" s="587"/>
      <c r="S3" s="587"/>
      <c r="T3" s="587"/>
      <c r="U3" s="587"/>
      <c r="V3" s="587"/>
      <c r="W3" s="587"/>
      <c r="X3" s="587"/>
      <c r="Y3" s="587"/>
      <c r="Z3" s="587"/>
      <c r="AA3" s="587"/>
      <c r="AB3" s="587"/>
      <c r="AC3" s="587"/>
    </row>
    <row r="4" spans="1:29" ht="28.8" x14ac:dyDescent="0.3">
      <c r="A4" s="588" t="s">
        <v>327</v>
      </c>
      <c r="B4" s="601" t="s">
        <v>328</v>
      </c>
      <c r="C4" s="589"/>
      <c r="D4" s="590"/>
      <c r="E4" s="590"/>
      <c r="F4" s="591"/>
      <c r="G4" s="592"/>
      <c r="H4" s="589"/>
      <c r="I4" s="590"/>
      <c r="J4" s="569"/>
      <c r="K4" s="569"/>
      <c r="L4" s="569"/>
      <c r="M4" s="569"/>
      <c r="N4" s="569"/>
      <c r="O4" s="585"/>
      <c r="P4" s="593"/>
      <c r="Q4" s="587"/>
      <c r="R4" s="587"/>
      <c r="S4" s="587"/>
      <c r="T4" s="587"/>
      <c r="U4" s="587"/>
      <c r="V4" s="587"/>
      <c r="W4" s="587"/>
      <c r="X4" s="587"/>
      <c r="Y4" s="587"/>
      <c r="Z4" s="587"/>
      <c r="AA4" s="587"/>
      <c r="AB4" s="587"/>
      <c r="AC4" s="587"/>
    </row>
    <row r="5" spans="1:29" ht="15.75" customHeight="1" x14ac:dyDescent="0.3">
      <c r="A5" s="594" t="s">
        <v>329</v>
      </c>
      <c r="B5" s="602"/>
      <c r="C5" s="589"/>
      <c r="D5" s="590"/>
      <c r="E5" s="590"/>
      <c r="F5" s="591"/>
      <c r="G5" s="592"/>
      <c r="H5" s="589"/>
      <c r="I5" s="590"/>
      <c r="J5" s="569"/>
      <c r="K5" s="569"/>
      <c r="L5" s="569"/>
      <c r="M5" s="569"/>
      <c r="N5" s="569"/>
      <c r="O5" s="585"/>
      <c r="P5" s="587"/>
      <c r="Q5" s="587"/>
      <c r="R5" s="587"/>
      <c r="S5" s="587"/>
      <c r="T5" s="587"/>
      <c r="U5" s="587"/>
      <c r="V5" s="587"/>
      <c r="W5" s="587"/>
      <c r="X5" s="587"/>
      <c r="Y5" s="587"/>
      <c r="Z5" s="587"/>
      <c r="AA5" s="587"/>
      <c r="AB5" s="587"/>
      <c r="AC5" s="587"/>
    </row>
    <row r="6" spans="1:29" x14ac:dyDescent="0.3">
      <c r="A6" s="594" t="s">
        <v>330</v>
      </c>
      <c r="B6" s="602"/>
      <c r="C6" s="589"/>
      <c r="D6" s="590"/>
      <c r="E6" s="590"/>
      <c r="F6" s="591"/>
      <c r="G6" s="592"/>
      <c r="H6" s="589"/>
      <c r="I6" s="590"/>
      <c r="J6" s="569"/>
      <c r="K6" s="569"/>
      <c r="L6" s="569"/>
      <c r="M6" s="569"/>
      <c r="N6" s="569"/>
      <c r="O6" s="585"/>
      <c r="P6" s="587"/>
      <c r="Q6" s="587"/>
      <c r="R6" s="587"/>
      <c r="S6" s="587"/>
      <c r="T6" s="587"/>
      <c r="U6" s="587"/>
      <c r="V6" s="587"/>
      <c r="W6" s="587"/>
      <c r="X6" s="587"/>
      <c r="Y6" s="587"/>
      <c r="Z6" s="587"/>
      <c r="AA6" s="587"/>
      <c r="AB6" s="587"/>
      <c r="AC6" s="587"/>
    </row>
    <row r="7" spans="1:29" x14ac:dyDescent="0.3">
      <c r="A7" s="594" t="s">
        <v>331</v>
      </c>
      <c r="B7" s="602"/>
      <c r="C7" s="589"/>
      <c r="D7" s="590"/>
      <c r="E7" s="590"/>
      <c r="F7" s="591"/>
      <c r="G7" s="592"/>
      <c r="H7" s="589"/>
      <c r="I7" s="590"/>
      <c r="J7" s="569"/>
      <c r="K7" s="569"/>
      <c r="L7" s="569"/>
      <c r="M7" s="569"/>
      <c r="N7" s="569"/>
      <c r="O7" s="585"/>
      <c r="P7" s="587"/>
      <c r="Q7" s="587"/>
      <c r="R7" s="587"/>
      <c r="S7" s="587"/>
      <c r="T7" s="587"/>
      <c r="U7" s="587"/>
      <c r="V7" s="587"/>
      <c r="W7" s="587"/>
      <c r="X7" s="587"/>
      <c r="Y7" s="587"/>
      <c r="Z7" s="587"/>
      <c r="AA7" s="587"/>
      <c r="AB7" s="587"/>
      <c r="AC7" s="587"/>
    </row>
    <row r="8" spans="1:29" x14ac:dyDescent="0.3">
      <c r="A8" s="594" t="s">
        <v>332</v>
      </c>
      <c r="B8" s="602"/>
      <c r="C8" s="589"/>
      <c r="D8" s="590"/>
      <c r="E8" s="590"/>
      <c r="F8" s="591"/>
      <c r="G8" s="592"/>
      <c r="H8" s="589"/>
      <c r="I8" s="590"/>
      <c r="J8" s="569"/>
      <c r="K8" s="569"/>
      <c r="L8" s="569"/>
      <c r="M8" s="569"/>
      <c r="N8" s="569"/>
      <c r="O8" s="585"/>
      <c r="P8" s="587"/>
      <c r="Q8" s="587"/>
      <c r="R8" s="587"/>
      <c r="S8" s="587"/>
      <c r="T8" s="587"/>
      <c r="U8" s="587"/>
      <c r="V8" s="587"/>
      <c r="W8" s="587"/>
      <c r="X8" s="587"/>
      <c r="Y8" s="587"/>
      <c r="Z8" s="587"/>
      <c r="AA8" s="587"/>
      <c r="AB8" s="587"/>
      <c r="AC8" s="587"/>
    </row>
    <row r="9" spans="1:29" x14ac:dyDescent="0.3">
      <c r="A9" s="594" t="s">
        <v>333</v>
      </c>
      <c r="B9" s="602"/>
      <c r="C9" s="589"/>
      <c r="D9" s="590"/>
      <c r="E9" s="590"/>
      <c r="F9" s="591"/>
      <c r="G9" s="592"/>
      <c r="H9" s="589"/>
      <c r="I9" s="590"/>
      <c r="J9" s="569"/>
      <c r="K9" s="569"/>
      <c r="L9" s="569"/>
      <c r="M9" s="569"/>
      <c r="N9" s="569"/>
      <c r="O9" s="585"/>
      <c r="P9" s="587"/>
      <c r="Q9" s="587"/>
      <c r="R9" s="587"/>
      <c r="S9" s="587"/>
      <c r="T9" s="587"/>
      <c r="U9" s="587"/>
      <c r="V9" s="587"/>
      <c r="W9" s="587"/>
      <c r="X9" s="587"/>
      <c r="Y9" s="587"/>
      <c r="Z9" s="587"/>
      <c r="AA9" s="587"/>
      <c r="AB9" s="587"/>
      <c r="AC9" s="587"/>
    </row>
    <row r="10" spans="1:29" x14ac:dyDescent="0.3">
      <c r="A10" s="594" t="s">
        <v>334</v>
      </c>
      <c r="B10" s="602"/>
      <c r="C10" s="589"/>
      <c r="D10" s="590"/>
      <c r="E10" s="590"/>
      <c r="F10" s="591"/>
      <c r="G10" s="592"/>
      <c r="H10" s="589"/>
      <c r="I10" s="590"/>
      <c r="J10" s="569"/>
      <c r="K10" s="569"/>
      <c r="L10" s="569"/>
      <c r="M10" s="569"/>
      <c r="N10" s="569"/>
      <c r="O10" s="585"/>
      <c r="P10" s="587"/>
      <c r="Q10" s="587"/>
      <c r="R10" s="587"/>
      <c r="S10" s="587"/>
      <c r="T10" s="587"/>
      <c r="U10" s="587"/>
      <c r="V10" s="587"/>
      <c r="W10" s="587"/>
      <c r="X10" s="587"/>
      <c r="Y10" s="587"/>
      <c r="Z10" s="587"/>
      <c r="AA10" s="587"/>
      <c r="AB10" s="587"/>
      <c r="AC10" s="587"/>
    </row>
    <row r="11" spans="1:29" x14ac:dyDescent="0.3">
      <c r="A11" s="594" t="s">
        <v>335</v>
      </c>
      <c r="B11" s="602"/>
      <c r="C11" s="589"/>
      <c r="D11" s="590"/>
      <c r="E11" s="590"/>
      <c r="F11" s="591"/>
      <c r="G11" s="592"/>
      <c r="H11" s="589"/>
      <c r="I11" s="590"/>
      <c r="J11" s="569"/>
      <c r="K11" s="569"/>
      <c r="L11" s="569"/>
      <c r="M11" s="569"/>
      <c r="N11" s="569"/>
      <c r="O11" s="585"/>
      <c r="P11" s="587"/>
      <c r="Q11" s="587"/>
      <c r="R11" s="587"/>
      <c r="S11" s="587"/>
      <c r="T11" s="587"/>
      <c r="U11" s="587"/>
      <c r="V11" s="587"/>
      <c r="W11" s="587"/>
      <c r="X11" s="587"/>
      <c r="Y11" s="587"/>
      <c r="Z11" s="587"/>
      <c r="AA11" s="587"/>
      <c r="AB11" s="587"/>
      <c r="AC11" s="587"/>
    </row>
    <row r="12" spans="1:29" x14ac:dyDescent="0.3">
      <c r="A12" s="594" t="s">
        <v>336</v>
      </c>
      <c r="B12" s="602"/>
      <c r="C12" s="589"/>
      <c r="D12" s="590"/>
      <c r="E12" s="590"/>
      <c r="F12" s="591"/>
      <c r="G12" s="592"/>
      <c r="H12" s="589"/>
      <c r="I12" s="590"/>
      <c r="J12" s="569"/>
      <c r="K12" s="569"/>
      <c r="L12" s="569"/>
      <c r="M12" s="569"/>
      <c r="N12" s="569"/>
      <c r="O12" s="585"/>
      <c r="P12" s="587"/>
      <c r="Q12" s="587"/>
      <c r="R12" s="587"/>
      <c r="S12" s="587"/>
      <c r="T12" s="587"/>
      <c r="U12" s="587"/>
      <c r="V12" s="587"/>
      <c r="W12" s="587"/>
      <c r="X12" s="587"/>
      <c r="Y12" s="587"/>
      <c r="Z12" s="587"/>
      <c r="AA12" s="587"/>
      <c r="AB12" s="587"/>
      <c r="AC12" s="587"/>
    </row>
    <row r="13" spans="1:29" x14ac:dyDescent="0.3">
      <c r="A13" s="594" t="s">
        <v>337</v>
      </c>
      <c r="B13" s="602"/>
      <c r="C13" s="589"/>
      <c r="D13" s="590"/>
      <c r="E13" s="590"/>
      <c r="F13" s="591"/>
      <c r="G13" s="592"/>
      <c r="H13" s="589"/>
      <c r="I13" s="590"/>
      <c r="J13" s="569"/>
      <c r="K13" s="569"/>
      <c r="L13" s="569"/>
      <c r="M13" s="569"/>
      <c r="N13" s="569"/>
      <c r="O13" s="585"/>
      <c r="P13" s="587"/>
      <c r="Q13" s="587"/>
      <c r="R13" s="587"/>
      <c r="S13" s="587"/>
      <c r="T13" s="587"/>
      <c r="U13" s="587"/>
      <c r="V13" s="587"/>
      <c r="W13" s="587"/>
      <c r="X13" s="587"/>
      <c r="Y13" s="587"/>
      <c r="Z13" s="587"/>
      <c r="AA13" s="587"/>
      <c r="AB13" s="587"/>
      <c r="AC13" s="587"/>
    </row>
    <row r="14" spans="1:29" x14ac:dyDescent="0.3">
      <c r="A14" s="594" t="s">
        <v>338</v>
      </c>
      <c r="B14" s="602"/>
      <c r="C14" s="589"/>
      <c r="D14" s="590"/>
      <c r="E14" s="590"/>
      <c r="F14" s="591"/>
      <c r="G14" s="592"/>
      <c r="H14" s="589"/>
      <c r="I14" s="590"/>
      <c r="J14" s="569"/>
      <c r="K14" s="569"/>
      <c r="L14" s="569"/>
      <c r="M14" s="569"/>
      <c r="N14" s="569"/>
      <c r="O14" s="585"/>
      <c r="P14" s="587"/>
      <c r="Q14" s="587"/>
      <c r="R14" s="587"/>
      <c r="S14" s="587"/>
      <c r="T14" s="587"/>
      <c r="U14" s="587"/>
      <c r="V14" s="587"/>
      <c r="W14" s="587"/>
      <c r="X14" s="587"/>
      <c r="Y14" s="587"/>
      <c r="Z14" s="587"/>
      <c r="AA14" s="587"/>
      <c r="AB14" s="587"/>
      <c r="AC14" s="587"/>
    </row>
    <row r="15" spans="1:29" x14ac:dyDescent="0.3">
      <c r="A15" s="594" t="s">
        <v>339</v>
      </c>
      <c r="B15" s="602"/>
      <c r="C15" s="589"/>
      <c r="D15" s="590"/>
      <c r="E15" s="590"/>
      <c r="F15" s="591"/>
      <c r="G15" s="592"/>
      <c r="H15" s="589"/>
      <c r="I15" s="590"/>
      <c r="J15" s="569"/>
      <c r="K15" s="569"/>
      <c r="L15" s="569"/>
      <c r="M15" s="569"/>
      <c r="N15" s="569"/>
      <c r="O15" s="585"/>
      <c r="P15" s="587"/>
      <c r="Q15" s="587"/>
      <c r="R15" s="587"/>
      <c r="S15" s="587"/>
      <c r="T15" s="587"/>
      <c r="U15" s="587"/>
      <c r="V15" s="587"/>
      <c r="W15" s="587"/>
      <c r="X15" s="587"/>
      <c r="Y15" s="587"/>
      <c r="Z15" s="587"/>
      <c r="AA15" s="587"/>
      <c r="AB15" s="587"/>
      <c r="AC15" s="587"/>
    </row>
    <row r="16" spans="1:29" x14ac:dyDescent="0.3">
      <c r="A16" s="594" t="s">
        <v>340</v>
      </c>
      <c r="B16" s="602"/>
      <c r="C16" s="589"/>
      <c r="D16" s="590"/>
      <c r="E16" s="590"/>
      <c r="F16" s="591"/>
      <c r="G16" s="592"/>
      <c r="H16" s="589"/>
      <c r="I16" s="590"/>
      <c r="J16" s="569"/>
      <c r="K16" s="569"/>
      <c r="L16" s="569"/>
      <c r="M16" s="569"/>
      <c r="N16" s="569"/>
      <c r="O16" s="585"/>
      <c r="P16" s="587"/>
      <c r="Q16" s="587"/>
      <c r="R16" s="587"/>
      <c r="S16" s="587"/>
      <c r="T16" s="587"/>
      <c r="U16" s="587"/>
      <c r="V16" s="587"/>
      <c r="W16" s="587"/>
      <c r="X16" s="587"/>
      <c r="Y16" s="587"/>
      <c r="Z16" s="587"/>
      <c r="AA16" s="587"/>
      <c r="AB16" s="587"/>
      <c r="AC16" s="587"/>
    </row>
    <row r="17" spans="1:29" x14ac:dyDescent="0.3">
      <c r="A17" s="594" t="s">
        <v>341</v>
      </c>
      <c r="B17" s="602"/>
      <c r="C17" s="589"/>
      <c r="D17" s="590"/>
      <c r="E17" s="590"/>
      <c r="F17" s="591"/>
      <c r="G17" s="592"/>
      <c r="H17" s="589"/>
      <c r="I17" s="590"/>
      <c r="J17" s="569"/>
      <c r="K17" s="569"/>
      <c r="L17" s="569"/>
      <c r="M17" s="569"/>
      <c r="N17" s="569"/>
      <c r="O17" s="585"/>
      <c r="P17" s="587"/>
      <c r="Q17" s="587"/>
      <c r="R17" s="587"/>
      <c r="S17" s="587"/>
      <c r="T17" s="587"/>
      <c r="U17" s="587"/>
      <c r="V17" s="587"/>
      <c r="W17" s="587"/>
      <c r="X17" s="587"/>
      <c r="Y17" s="587"/>
      <c r="Z17" s="587"/>
      <c r="AA17" s="587"/>
      <c r="AB17" s="587"/>
      <c r="AC17" s="587"/>
    </row>
    <row r="18" spans="1:29" x14ac:dyDescent="0.3">
      <c r="A18" s="594" t="s">
        <v>342</v>
      </c>
      <c r="B18" s="602"/>
      <c r="C18" s="589"/>
      <c r="D18" s="590"/>
      <c r="E18" s="590"/>
      <c r="F18" s="591"/>
      <c r="G18" s="592"/>
      <c r="H18" s="589"/>
      <c r="I18" s="590"/>
      <c r="J18" s="569"/>
      <c r="K18" s="569"/>
      <c r="L18" s="569"/>
      <c r="M18" s="569"/>
      <c r="N18" s="569"/>
      <c r="O18" s="585"/>
      <c r="P18" s="587"/>
      <c r="Q18" s="587"/>
      <c r="R18" s="587"/>
      <c r="S18" s="587"/>
      <c r="T18" s="587"/>
      <c r="U18" s="587"/>
      <c r="V18" s="587"/>
      <c r="W18" s="587"/>
      <c r="X18" s="587"/>
      <c r="Y18" s="587"/>
      <c r="Z18" s="587"/>
      <c r="AA18" s="587"/>
      <c r="AB18" s="587"/>
      <c r="AC18" s="587"/>
    </row>
    <row r="19" spans="1:29" x14ac:dyDescent="0.3">
      <c r="A19" s="594" t="s">
        <v>343</v>
      </c>
      <c r="B19" s="602"/>
      <c r="C19" s="589"/>
      <c r="D19" s="590"/>
      <c r="E19" s="590"/>
      <c r="F19" s="591"/>
      <c r="G19" s="592"/>
      <c r="H19" s="589"/>
      <c r="I19" s="590"/>
      <c r="J19" s="569"/>
      <c r="K19" s="569"/>
      <c r="L19" s="569"/>
      <c r="M19" s="569"/>
      <c r="N19" s="569"/>
      <c r="O19" s="585"/>
      <c r="P19" s="587"/>
      <c r="Q19" s="587"/>
      <c r="R19" s="587"/>
      <c r="S19" s="587"/>
      <c r="T19" s="587"/>
      <c r="U19" s="587"/>
      <c r="V19" s="587"/>
      <c r="W19" s="587"/>
      <c r="X19" s="587"/>
      <c r="Y19" s="587"/>
      <c r="Z19" s="587"/>
      <c r="AA19" s="587"/>
      <c r="AB19" s="587"/>
      <c r="AC19" s="587"/>
    </row>
    <row r="20" spans="1:29" x14ac:dyDescent="0.3">
      <c r="A20" s="594" t="s">
        <v>344</v>
      </c>
      <c r="B20" s="602"/>
      <c r="C20" s="589"/>
      <c r="D20" s="590"/>
      <c r="E20" s="590"/>
      <c r="F20" s="591"/>
      <c r="G20" s="592"/>
      <c r="H20" s="589"/>
      <c r="I20" s="590"/>
      <c r="J20" s="569"/>
      <c r="K20" s="569"/>
      <c r="L20" s="569"/>
      <c r="M20" s="569"/>
      <c r="N20" s="569"/>
      <c r="O20" s="585"/>
      <c r="P20" s="587"/>
      <c r="Q20" s="587"/>
      <c r="R20" s="587"/>
      <c r="S20" s="587"/>
      <c r="T20" s="587"/>
      <c r="U20" s="587"/>
      <c r="V20" s="587"/>
      <c r="W20" s="587"/>
      <c r="X20" s="587"/>
      <c r="Y20" s="587"/>
      <c r="Z20" s="587"/>
      <c r="AA20" s="587"/>
      <c r="AB20" s="587"/>
      <c r="AC20" s="587"/>
    </row>
    <row r="21" spans="1:29" x14ac:dyDescent="0.3">
      <c r="A21" s="594" t="s">
        <v>345</v>
      </c>
      <c r="B21" s="602"/>
      <c r="C21" s="589"/>
      <c r="D21" s="590"/>
      <c r="E21" s="590"/>
      <c r="F21" s="591"/>
      <c r="G21" s="592"/>
      <c r="H21" s="589"/>
      <c r="I21" s="590"/>
      <c r="J21" s="569"/>
      <c r="K21" s="569"/>
      <c r="L21" s="569"/>
      <c r="M21" s="569"/>
      <c r="N21" s="569"/>
      <c r="O21" s="585"/>
      <c r="P21" s="587"/>
      <c r="Q21" s="587"/>
      <c r="R21" s="587"/>
      <c r="S21" s="587"/>
      <c r="T21" s="587"/>
      <c r="U21" s="587"/>
      <c r="V21" s="587"/>
      <c r="W21" s="587"/>
      <c r="X21" s="587"/>
      <c r="Y21" s="587"/>
      <c r="Z21" s="587"/>
      <c r="AA21" s="587"/>
      <c r="AB21" s="587"/>
      <c r="AC21" s="587"/>
    </row>
    <row r="22" spans="1:29" x14ac:dyDescent="0.3">
      <c r="A22" s="594" t="s">
        <v>346</v>
      </c>
      <c r="B22" s="602"/>
      <c r="C22" s="589"/>
      <c r="D22" s="590"/>
      <c r="E22" s="590"/>
      <c r="F22" s="591"/>
      <c r="G22" s="592"/>
      <c r="H22" s="589"/>
      <c r="I22" s="590"/>
      <c r="J22" s="569"/>
      <c r="K22" s="569"/>
      <c r="L22" s="569"/>
      <c r="M22" s="569"/>
      <c r="N22" s="569"/>
      <c r="O22" s="585"/>
      <c r="P22" s="587"/>
      <c r="Q22" s="587"/>
      <c r="R22" s="587"/>
      <c r="S22" s="587"/>
      <c r="T22" s="587"/>
      <c r="U22" s="587"/>
      <c r="V22" s="587"/>
      <c r="W22" s="587"/>
      <c r="X22" s="587"/>
      <c r="Y22" s="587"/>
      <c r="Z22" s="587"/>
      <c r="AA22" s="587"/>
      <c r="AB22" s="587"/>
      <c r="AC22" s="587"/>
    </row>
    <row r="23" spans="1:29" x14ac:dyDescent="0.3">
      <c r="A23" s="594" t="s">
        <v>347</v>
      </c>
      <c r="B23" s="602"/>
      <c r="C23" s="589"/>
      <c r="D23" s="590"/>
      <c r="E23" s="590"/>
      <c r="F23" s="591"/>
      <c r="G23" s="592"/>
      <c r="H23" s="589"/>
      <c r="I23" s="590"/>
      <c r="J23" s="569"/>
      <c r="K23" s="569"/>
      <c r="L23" s="569"/>
      <c r="M23" s="569"/>
      <c r="N23" s="569"/>
      <c r="O23" s="585"/>
      <c r="P23" s="587"/>
      <c r="Q23" s="587"/>
      <c r="R23" s="587"/>
      <c r="S23" s="587"/>
      <c r="T23" s="587"/>
      <c r="U23" s="587"/>
      <c r="V23" s="587"/>
      <c r="W23" s="587"/>
      <c r="X23" s="587"/>
      <c r="Y23" s="587"/>
      <c r="Z23" s="587"/>
      <c r="AA23" s="587"/>
      <c r="AB23" s="587"/>
      <c r="AC23" s="587"/>
    </row>
    <row r="24" spans="1:29" x14ac:dyDescent="0.3">
      <c r="A24" s="594" t="s">
        <v>348</v>
      </c>
      <c r="B24" s="602"/>
      <c r="C24" s="589"/>
      <c r="D24" s="590"/>
      <c r="E24" s="590"/>
      <c r="F24" s="591"/>
      <c r="G24" s="592"/>
      <c r="H24" s="589"/>
      <c r="I24" s="590"/>
      <c r="J24" s="569"/>
      <c r="K24" s="569"/>
      <c r="L24" s="569"/>
      <c r="M24" s="569"/>
      <c r="N24" s="569"/>
      <c r="O24" s="585"/>
      <c r="P24" s="587"/>
      <c r="Q24" s="587"/>
      <c r="R24" s="587"/>
      <c r="S24" s="587"/>
      <c r="T24" s="587"/>
      <c r="U24" s="587"/>
      <c r="V24" s="587"/>
      <c r="W24" s="587"/>
      <c r="X24" s="587"/>
      <c r="Y24" s="587"/>
      <c r="Z24" s="587"/>
      <c r="AA24" s="587"/>
      <c r="AB24" s="587"/>
      <c r="AC24" s="587"/>
    </row>
    <row r="25" spans="1:29" x14ac:dyDescent="0.3">
      <c r="A25" s="594" t="s">
        <v>349</v>
      </c>
      <c r="B25" s="602"/>
      <c r="C25" s="589"/>
      <c r="D25" s="590"/>
      <c r="E25" s="590"/>
      <c r="F25" s="591"/>
      <c r="G25" s="592"/>
      <c r="H25" s="589"/>
      <c r="I25" s="590"/>
      <c r="J25" s="569"/>
      <c r="K25" s="569"/>
      <c r="L25" s="569"/>
      <c r="M25" s="569"/>
      <c r="N25" s="569"/>
      <c r="O25" s="585"/>
      <c r="P25" s="587"/>
      <c r="Q25" s="587"/>
      <c r="R25" s="587"/>
      <c r="S25" s="587"/>
      <c r="T25" s="587"/>
      <c r="U25" s="587"/>
      <c r="V25" s="587"/>
      <c r="W25" s="587"/>
      <c r="X25" s="587"/>
      <c r="Y25" s="587"/>
      <c r="Z25" s="587"/>
      <c r="AA25" s="587"/>
      <c r="AB25" s="587"/>
      <c r="AC25" s="587"/>
    </row>
    <row r="26" spans="1:29" x14ac:dyDescent="0.3">
      <c r="A26" s="594" t="s">
        <v>350</v>
      </c>
      <c r="B26" s="602"/>
      <c r="C26" s="589"/>
      <c r="D26" s="590"/>
      <c r="E26" s="590"/>
      <c r="F26" s="591"/>
      <c r="G26" s="592"/>
      <c r="H26" s="589"/>
      <c r="I26" s="590"/>
      <c r="J26" s="569"/>
      <c r="K26" s="569"/>
      <c r="L26" s="569"/>
      <c r="M26" s="569"/>
      <c r="N26" s="569"/>
      <c r="O26" s="585"/>
      <c r="P26" s="587"/>
      <c r="Q26" s="587"/>
      <c r="R26" s="587"/>
      <c r="S26" s="587"/>
      <c r="T26" s="587"/>
      <c r="U26" s="587"/>
      <c r="V26" s="587"/>
      <c r="W26" s="587"/>
      <c r="X26" s="587"/>
      <c r="Y26" s="587"/>
      <c r="Z26" s="587"/>
      <c r="AA26" s="587"/>
      <c r="AB26" s="587"/>
      <c r="AC26" s="587"/>
    </row>
    <row r="27" spans="1:29" x14ac:dyDescent="0.3">
      <c r="A27" s="594" t="s">
        <v>351</v>
      </c>
      <c r="B27" s="602"/>
      <c r="C27" s="589"/>
      <c r="D27" s="590"/>
      <c r="E27" s="590"/>
      <c r="F27" s="591"/>
      <c r="G27" s="592"/>
      <c r="H27" s="589"/>
      <c r="I27" s="590"/>
      <c r="J27" s="569"/>
      <c r="K27" s="569"/>
      <c r="L27" s="569"/>
      <c r="M27" s="569"/>
      <c r="N27" s="569"/>
      <c r="O27" s="585"/>
      <c r="P27" s="587"/>
      <c r="Q27" s="587"/>
      <c r="R27" s="587"/>
      <c r="S27" s="587"/>
      <c r="T27" s="587"/>
      <c r="U27" s="587"/>
      <c r="V27" s="587"/>
      <c r="W27" s="587"/>
      <c r="X27" s="587"/>
      <c r="Y27" s="587"/>
      <c r="Z27" s="587"/>
      <c r="AA27" s="587"/>
      <c r="AB27" s="587"/>
      <c r="AC27" s="587"/>
    </row>
    <row r="28" spans="1:29" x14ac:dyDescent="0.3">
      <c r="A28" s="594" t="s">
        <v>352</v>
      </c>
      <c r="B28" s="602"/>
      <c r="C28" s="589"/>
      <c r="D28" s="590"/>
      <c r="E28" s="590"/>
      <c r="F28" s="591"/>
      <c r="G28" s="592"/>
      <c r="H28" s="589"/>
      <c r="I28" s="590"/>
      <c r="J28" s="569"/>
      <c r="K28" s="569"/>
      <c r="L28" s="569"/>
      <c r="M28" s="569"/>
      <c r="N28" s="569"/>
      <c r="O28" s="585"/>
      <c r="P28" s="587"/>
      <c r="Q28" s="587"/>
      <c r="R28" s="587"/>
      <c r="S28" s="587"/>
      <c r="T28" s="587"/>
      <c r="U28" s="587"/>
      <c r="V28" s="587"/>
      <c r="W28" s="587"/>
      <c r="X28" s="587"/>
      <c r="Y28" s="587"/>
      <c r="Z28" s="587"/>
      <c r="AA28" s="587"/>
      <c r="AB28" s="587"/>
      <c r="AC28" s="587"/>
    </row>
    <row r="29" spans="1:29" x14ac:dyDescent="0.3">
      <c r="A29" s="594" t="s">
        <v>353</v>
      </c>
      <c r="B29" s="602"/>
      <c r="C29" s="589"/>
      <c r="D29" s="590"/>
      <c r="E29" s="590"/>
      <c r="F29" s="591"/>
      <c r="G29" s="592"/>
      <c r="H29" s="589"/>
      <c r="I29" s="590"/>
      <c r="J29" s="569"/>
      <c r="K29" s="569"/>
      <c r="L29" s="569"/>
      <c r="M29" s="569"/>
      <c r="N29" s="569"/>
      <c r="O29" s="585"/>
      <c r="P29" s="587"/>
      <c r="Q29" s="587"/>
      <c r="R29" s="587"/>
      <c r="S29" s="587"/>
      <c r="T29" s="587"/>
      <c r="U29" s="587"/>
      <c r="V29" s="587"/>
      <c r="W29" s="587"/>
      <c r="X29" s="587"/>
      <c r="Y29" s="587"/>
      <c r="Z29" s="587"/>
      <c r="AA29" s="587"/>
      <c r="AB29" s="587"/>
      <c r="AC29" s="587"/>
    </row>
    <row r="30" spans="1:29" x14ac:dyDescent="0.3">
      <c r="A30" s="594" t="s">
        <v>354</v>
      </c>
      <c r="B30" s="602"/>
      <c r="C30" s="589"/>
      <c r="D30" s="590"/>
      <c r="E30" s="590"/>
      <c r="F30" s="591"/>
      <c r="G30" s="592"/>
      <c r="H30" s="589"/>
      <c r="I30" s="590"/>
      <c r="J30" s="569"/>
      <c r="K30" s="569"/>
      <c r="L30" s="569"/>
      <c r="M30" s="569"/>
      <c r="N30" s="569"/>
      <c r="O30" s="585"/>
      <c r="P30" s="587"/>
      <c r="Q30" s="587"/>
      <c r="R30" s="587"/>
      <c r="S30" s="587"/>
      <c r="T30" s="587"/>
      <c r="U30" s="587"/>
      <c r="V30" s="587"/>
      <c r="W30" s="587"/>
      <c r="X30" s="587"/>
      <c r="Y30" s="587"/>
      <c r="Z30" s="587"/>
      <c r="AA30" s="587"/>
      <c r="AB30" s="587"/>
      <c r="AC30" s="587"/>
    </row>
    <row r="31" spans="1:29" x14ac:dyDescent="0.3">
      <c r="A31" s="594" t="s">
        <v>355</v>
      </c>
      <c r="B31" s="602"/>
      <c r="C31" s="589"/>
      <c r="D31" s="590"/>
      <c r="E31" s="590"/>
      <c r="F31" s="591"/>
      <c r="G31" s="592"/>
      <c r="H31" s="589"/>
      <c r="I31" s="590"/>
      <c r="J31" s="569"/>
      <c r="K31" s="569"/>
      <c r="L31" s="569"/>
      <c r="M31" s="569"/>
      <c r="N31" s="569"/>
      <c r="O31" s="585"/>
      <c r="P31" s="587"/>
      <c r="Q31" s="587"/>
      <c r="R31" s="587"/>
      <c r="S31" s="587"/>
      <c r="T31" s="587"/>
      <c r="U31" s="587"/>
      <c r="V31" s="587"/>
      <c r="W31" s="587"/>
      <c r="X31" s="587"/>
      <c r="Y31" s="587"/>
      <c r="Z31" s="587"/>
      <c r="AA31" s="587"/>
      <c r="AB31" s="587"/>
      <c r="AC31" s="587"/>
    </row>
    <row r="32" spans="1:29" x14ac:dyDescent="0.3">
      <c r="A32" s="594" t="s">
        <v>356</v>
      </c>
      <c r="B32" s="602"/>
      <c r="C32" s="589"/>
      <c r="D32" s="590"/>
      <c r="E32" s="590"/>
      <c r="F32" s="591"/>
      <c r="G32" s="592"/>
      <c r="H32" s="589"/>
      <c r="I32" s="590"/>
      <c r="J32" s="569"/>
      <c r="K32" s="569"/>
      <c r="L32" s="569"/>
      <c r="M32" s="569"/>
      <c r="N32" s="569"/>
      <c r="O32" s="585"/>
      <c r="P32" s="587"/>
      <c r="Q32" s="587"/>
      <c r="R32" s="587"/>
      <c r="S32" s="587"/>
      <c r="T32" s="587"/>
      <c r="U32" s="587"/>
      <c r="V32" s="587"/>
      <c r="W32" s="587"/>
      <c r="X32" s="587"/>
      <c r="Y32" s="587"/>
      <c r="Z32" s="587"/>
      <c r="AA32" s="587"/>
      <c r="AB32" s="587"/>
      <c r="AC32" s="587"/>
    </row>
    <row r="33" spans="1:29" x14ac:dyDescent="0.3">
      <c r="A33" s="594" t="s">
        <v>357</v>
      </c>
      <c r="B33" s="602"/>
      <c r="C33" s="589"/>
      <c r="D33" s="590"/>
      <c r="E33" s="590"/>
      <c r="F33" s="591"/>
      <c r="G33" s="592"/>
      <c r="H33" s="589"/>
      <c r="I33" s="590"/>
      <c r="J33" s="569"/>
      <c r="K33" s="569"/>
      <c r="L33" s="569"/>
      <c r="M33" s="569"/>
      <c r="N33" s="569"/>
      <c r="O33" s="585"/>
      <c r="P33" s="587"/>
      <c r="Q33" s="587"/>
      <c r="R33" s="587"/>
      <c r="S33" s="587"/>
      <c r="T33" s="587"/>
      <c r="U33" s="587"/>
      <c r="V33" s="587"/>
      <c r="W33" s="587"/>
      <c r="X33" s="587"/>
      <c r="Y33" s="587"/>
      <c r="Z33" s="587"/>
      <c r="AA33" s="587"/>
      <c r="AB33" s="587"/>
      <c r="AC33" s="587"/>
    </row>
    <row r="34" spans="1:29" ht="15" thickBot="1" x14ac:dyDescent="0.35">
      <c r="A34" s="595" t="s">
        <v>358</v>
      </c>
      <c r="B34" s="603"/>
      <c r="C34" s="597"/>
      <c r="D34" s="10"/>
      <c r="E34" s="10"/>
      <c r="F34" s="598"/>
      <c r="G34" s="596"/>
      <c r="H34" s="597"/>
      <c r="I34" s="10"/>
      <c r="J34" s="569"/>
      <c r="K34" s="569"/>
      <c r="L34" s="569"/>
      <c r="M34" s="569"/>
      <c r="N34" s="569"/>
      <c r="O34" s="585"/>
      <c r="P34" s="586"/>
      <c r="Q34" s="586"/>
      <c r="R34" s="586"/>
      <c r="S34" s="586"/>
      <c r="T34" s="586"/>
      <c r="U34" s="586"/>
      <c r="V34" s="586"/>
      <c r="W34" s="586"/>
      <c r="X34" s="586"/>
      <c r="Y34" s="586"/>
      <c r="Z34" s="586"/>
      <c r="AA34" s="586"/>
      <c r="AB34" s="586"/>
      <c r="AC34" s="586"/>
    </row>
    <row r="35" spans="1:29" ht="14.55" x14ac:dyDescent="0.35">
      <c r="C35" s="569"/>
      <c r="D35" s="569"/>
      <c r="E35" s="569"/>
      <c r="F35" s="569"/>
      <c r="G35" s="569"/>
      <c r="H35" s="569"/>
      <c r="I35" s="569"/>
      <c r="J35" s="569"/>
      <c r="K35" s="569"/>
      <c r="L35" s="569"/>
      <c r="M35" s="569"/>
      <c r="N35" s="569"/>
      <c r="O35" s="569"/>
      <c r="P35" s="569"/>
      <c r="Q35" s="569"/>
      <c r="R35" s="569"/>
      <c r="S35" s="569"/>
      <c r="T35" s="569"/>
      <c r="U35" s="569"/>
      <c r="V35" s="569"/>
      <c r="W35" s="569"/>
      <c r="X35" s="569"/>
      <c r="Y35" s="569"/>
      <c r="Z35" s="569"/>
      <c r="AA35" s="569"/>
      <c r="AB35" s="569"/>
    </row>
    <row r="36" spans="1:29" x14ac:dyDescent="0.3">
      <c r="C36" s="569"/>
      <c r="D36" s="569"/>
      <c r="E36" s="569"/>
      <c r="F36" s="569"/>
      <c r="G36" s="569"/>
      <c r="H36" s="569"/>
      <c r="I36" s="569"/>
      <c r="J36" s="569"/>
      <c r="K36" s="569"/>
      <c r="L36" s="569"/>
      <c r="M36" s="569"/>
      <c r="N36" s="569"/>
      <c r="O36" s="569"/>
      <c r="P36" s="569"/>
      <c r="Q36" s="569"/>
      <c r="R36" s="569"/>
      <c r="S36" s="569"/>
      <c r="T36" s="569"/>
      <c r="U36" s="569"/>
      <c r="V36" s="569"/>
      <c r="W36" s="569"/>
      <c r="X36" s="569"/>
      <c r="Y36" s="569"/>
      <c r="Z36" s="569"/>
      <c r="AA36" s="569"/>
      <c r="AB36" s="569"/>
    </row>
    <row r="37" spans="1:29" ht="15" thickBot="1" x14ac:dyDescent="0.35">
      <c r="C37" s="569"/>
      <c r="D37" s="569"/>
      <c r="E37" s="569"/>
      <c r="F37" s="569"/>
      <c r="G37" s="569"/>
      <c r="H37" s="569"/>
      <c r="I37" s="569"/>
      <c r="J37" s="569"/>
      <c r="K37" s="569"/>
      <c r="L37" s="569"/>
      <c r="M37" s="569"/>
      <c r="N37" s="569"/>
      <c r="O37" s="569"/>
      <c r="P37" s="569"/>
      <c r="Q37" s="569"/>
      <c r="R37" s="569"/>
      <c r="S37" s="569"/>
      <c r="T37" s="569"/>
      <c r="U37" s="569"/>
      <c r="V37" s="569"/>
      <c r="W37" s="569"/>
      <c r="X37" s="569"/>
      <c r="Y37" s="569"/>
      <c r="Z37" s="569"/>
      <c r="AA37" s="569"/>
      <c r="AB37" s="569"/>
    </row>
    <row r="38" spans="1:29" ht="58.2" thickBot="1" x14ac:dyDescent="0.35">
      <c r="A38" s="570" t="s">
        <v>359</v>
      </c>
      <c r="B38" s="599" t="s">
        <v>322</v>
      </c>
      <c r="C38" s="572" t="s">
        <v>323</v>
      </c>
      <c r="D38" s="573" t="s">
        <v>324</v>
      </c>
      <c r="E38" s="573" t="s">
        <v>325</v>
      </c>
      <c r="F38" s="574" t="s">
        <v>87</v>
      </c>
      <c r="G38" s="571" t="s">
        <v>326</v>
      </c>
      <c r="H38" s="575" t="s">
        <v>323</v>
      </c>
      <c r="I38" s="576" t="s">
        <v>87</v>
      </c>
      <c r="J38" s="569"/>
      <c r="K38" s="569"/>
      <c r="L38" s="569"/>
      <c r="M38" s="569"/>
      <c r="N38" s="569"/>
      <c r="O38" s="569"/>
      <c r="P38" s="569"/>
      <c r="Q38" s="569"/>
      <c r="R38" s="569"/>
      <c r="S38" s="569"/>
      <c r="T38" s="569"/>
      <c r="U38" s="569"/>
      <c r="V38" s="569"/>
      <c r="W38" s="569"/>
      <c r="X38" s="569"/>
      <c r="Y38" s="569"/>
      <c r="Z38" s="569"/>
      <c r="AA38" s="569"/>
      <c r="AB38" s="569"/>
    </row>
    <row r="39" spans="1:29" ht="28.8" x14ac:dyDescent="0.3">
      <c r="A39" s="580" t="s">
        <v>112</v>
      </c>
      <c r="B39" s="600"/>
      <c r="C39" s="581"/>
      <c r="D39" s="582"/>
      <c r="E39" s="582"/>
      <c r="F39" s="583"/>
      <c r="G39" s="584"/>
      <c r="H39" s="581"/>
      <c r="I39" s="582"/>
      <c r="J39" s="569"/>
      <c r="K39" s="569"/>
      <c r="L39" s="569"/>
      <c r="M39" s="569"/>
      <c r="N39" s="569"/>
      <c r="O39" s="569"/>
      <c r="P39" s="569"/>
      <c r="Q39" s="569"/>
      <c r="R39" s="569"/>
      <c r="S39" s="569"/>
      <c r="T39" s="569"/>
      <c r="U39" s="569"/>
      <c r="V39" s="569"/>
      <c r="W39" s="569"/>
      <c r="X39" s="569"/>
      <c r="Y39" s="569"/>
      <c r="Z39" s="569"/>
      <c r="AA39" s="569"/>
      <c r="AB39" s="569"/>
    </row>
    <row r="40" spans="1:29" ht="28.8" x14ac:dyDescent="0.3">
      <c r="A40" s="588" t="s">
        <v>327</v>
      </c>
      <c r="B40" s="601" t="s">
        <v>328</v>
      </c>
      <c r="C40" s="589"/>
      <c r="D40" s="590"/>
      <c r="E40" s="590"/>
      <c r="F40" s="591"/>
      <c r="G40" s="592"/>
      <c r="H40" s="589"/>
      <c r="I40" s="590"/>
      <c r="J40" s="569"/>
      <c r="K40" s="569"/>
      <c r="L40" s="569"/>
      <c r="M40" s="569"/>
      <c r="N40" s="569"/>
      <c r="O40" s="569"/>
      <c r="P40" s="569"/>
      <c r="Q40" s="569"/>
      <c r="R40" s="569"/>
      <c r="S40" s="569"/>
      <c r="T40" s="569"/>
      <c r="U40" s="569"/>
      <c r="V40" s="569"/>
      <c r="W40" s="569"/>
      <c r="X40" s="569"/>
      <c r="Y40" s="569"/>
      <c r="Z40" s="569"/>
      <c r="AA40" s="569"/>
      <c r="AB40" s="569"/>
    </row>
    <row r="41" spans="1:29" x14ac:dyDescent="0.3">
      <c r="A41" s="594" t="s">
        <v>329</v>
      </c>
      <c r="B41" s="602"/>
      <c r="C41" s="589"/>
      <c r="D41" s="590"/>
      <c r="E41" s="590"/>
      <c r="F41" s="591"/>
      <c r="G41" s="592"/>
      <c r="H41" s="589"/>
      <c r="I41" s="590"/>
      <c r="J41" s="569"/>
      <c r="K41" s="569"/>
      <c r="L41" s="569"/>
      <c r="M41" s="569"/>
      <c r="N41" s="569"/>
      <c r="O41" s="569"/>
      <c r="P41" s="569"/>
      <c r="Q41" s="569"/>
      <c r="R41" s="569"/>
      <c r="S41" s="569"/>
      <c r="T41" s="569"/>
      <c r="U41" s="569"/>
      <c r="V41" s="569"/>
      <c r="W41" s="569"/>
      <c r="X41" s="569"/>
      <c r="Y41" s="569"/>
      <c r="Z41" s="569"/>
      <c r="AA41" s="569"/>
      <c r="AB41" s="569"/>
    </row>
    <row r="42" spans="1:29" x14ac:dyDescent="0.3">
      <c r="A42" s="594" t="s">
        <v>330</v>
      </c>
      <c r="B42" s="602"/>
      <c r="C42" s="589"/>
      <c r="D42" s="590"/>
      <c r="E42" s="590"/>
      <c r="F42" s="591"/>
      <c r="G42" s="592"/>
      <c r="H42" s="589"/>
      <c r="I42" s="590"/>
      <c r="J42" s="569"/>
      <c r="K42" s="569"/>
      <c r="L42" s="569"/>
      <c r="M42" s="569"/>
      <c r="N42" s="569"/>
      <c r="O42" s="569"/>
      <c r="P42" s="569"/>
      <c r="Q42" s="569"/>
      <c r="R42" s="569"/>
      <c r="S42" s="569"/>
      <c r="T42" s="569"/>
      <c r="U42" s="569"/>
      <c r="V42" s="569"/>
      <c r="W42" s="569"/>
      <c r="X42" s="569"/>
      <c r="Y42" s="569"/>
      <c r="Z42" s="569"/>
      <c r="AA42" s="569"/>
      <c r="AB42" s="569"/>
    </row>
    <row r="43" spans="1:29" x14ac:dyDescent="0.3">
      <c r="A43" s="594" t="s">
        <v>331</v>
      </c>
      <c r="B43" s="602"/>
      <c r="C43" s="589"/>
      <c r="D43" s="590"/>
      <c r="E43" s="590"/>
      <c r="F43" s="591"/>
      <c r="G43" s="592"/>
      <c r="H43" s="589"/>
      <c r="I43" s="590"/>
      <c r="J43" s="569"/>
      <c r="K43" s="569"/>
      <c r="L43" s="569"/>
      <c r="M43" s="569"/>
      <c r="N43" s="569"/>
      <c r="O43" s="569"/>
      <c r="P43" s="569"/>
      <c r="Q43" s="569"/>
      <c r="R43" s="569"/>
      <c r="S43" s="569"/>
      <c r="T43" s="569"/>
      <c r="U43" s="569"/>
      <c r="V43" s="569"/>
      <c r="W43" s="569"/>
      <c r="X43" s="569"/>
      <c r="Y43" s="569"/>
      <c r="Z43" s="569"/>
      <c r="AA43" s="569"/>
      <c r="AB43" s="569"/>
    </row>
    <row r="44" spans="1:29" x14ac:dyDescent="0.3">
      <c r="A44" s="594" t="s">
        <v>332</v>
      </c>
      <c r="B44" s="602"/>
      <c r="C44" s="589"/>
      <c r="D44" s="590"/>
      <c r="E44" s="590"/>
      <c r="F44" s="591"/>
      <c r="G44" s="592"/>
      <c r="H44" s="589"/>
      <c r="I44" s="590"/>
      <c r="J44" s="569"/>
      <c r="K44" s="569"/>
      <c r="L44" s="569"/>
      <c r="M44" s="569"/>
      <c r="N44" s="569"/>
      <c r="O44" s="569"/>
      <c r="P44" s="569"/>
      <c r="Q44" s="569"/>
      <c r="R44" s="569"/>
      <c r="S44" s="569"/>
      <c r="T44" s="569"/>
      <c r="U44" s="569"/>
      <c r="V44" s="569"/>
      <c r="W44" s="569"/>
      <c r="X44" s="569"/>
      <c r="Y44" s="569"/>
      <c r="Z44" s="569"/>
      <c r="AA44" s="569"/>
      <c r="AB44" s="569"/>
    </row>
    <row r="45" spans="1:29" x14ac:dyDescent="0.3">
      <c r="A45" s="594" t="s">
        <v>333</v>
      </c>
      <c r="B45" s="602"/>
      <c r="C45" s="589"/>
      <c r="D45" s="590"/>
      <c r="E45" s="590"/>
      <c r="F45" s="591"/>
      <c r="G45" s="592"/>
      <c r="H45" s="589"/>
      <c r="I45" s="590"/>
      <c r="J45" s="569"/>
      <c r="K45" s="569"/>
      <c r="L45" s="569"/>
      <c r="M45" s="569"/>
      <c r="N45" s="569"/>
      <c r="O45" s="569"/>
      <c r="P45" s="569"/>
      <c r="Q45" s="569"/>
      <c r="R45" s="569"/>
      <c r="S45" s="569"/>
      <c r="T45" s="569"/>
      <c r="U45" s="569"/>
      <c r="V45" s="569"/>
      <c r="W45" s="569"/>
      <c r="X45" s="569"/>
      <c r="Y45" s="569"/>
      <c r="Z45" s="569"/>
      <c r="AA45" s="569"/>
      <c r="AB45" s="569"/>
    </row>
    <row r="46" spans="1:29" x14ac:dyDescent="0.3">
      <c r="A46" s="594" t="s">
        <v>334</v>
      </c>
      <c r="B46" s="602"/>
      <c r="C46" s="589"/>
      <c r="D46" s="590"/>
      <c r="E46" s="590"/>
      <c r="F46" s="591"/>
      <c r="G46" s="592"/>
      <c r="H46" s="589"/>
      <c r="I46" s="590"/>
      <c r="J46" s="569"/>
      <c r="K46" s="569"/>
      <c r="L46" s="569"/>
      <c r="M46" s="569"/>
      <c r="N46" s="569"/>
      <c r="O46" s="569"/>
      <c r="P46" s="569"/>
      <c r="Q46" s="569"/>
      <c r="R46" s="569"/>
      <c r="S46" s="569"/>
      <c r="T46" s="569"/>
      <c r="U46" s="569"/>
      <c r="V46" s="569"/>
      <c r="W46" s="569"/>
      <c r="X46" s="569"/>
      <c r="Y46" s="569"/>
      <c r="Z46" s="569"/>
      <c r="AA46" s="569"/>
      <c r="AB46" s="569"/>
    </row>
    <row r="47" spans="1:29" x14ac:dyDescent="0.3">
      <c r="A47" s="594" t="s">
        <v>335</v>
      </c>
      <c r="B47" s="602"/>
      <c r="C47" s="589"/>
      <c r="D47" s="590"/>
      <c r="E47" s="590"/>
      <c r="F47" s="591"/>
      <c r="G47" s="592"/>
      <c r="H47" s="589"/>
      <c r="I47" s="590"/>
      <c r="J47" s="569"/>
      <c r="K47" s="569"/>
      <c r="L47" s="569"/>
      <c r="M47" s="569"/>
      <c r="N47" s="569"/>
      <c r="O47" s="569"/>
      <c r="P47" s="569"/>
      <c r="Q47" s="569"/>
      <c r="R47" s="569"/>
      <c r="S47" s="569"/>
      <c r="T47" s="569"/>
      <c r="U47" s="569"/>
      <c r="V47" s="569"/>
      <c r="W47" s="569"/>
      <c r="X47" s="569"/>
      <c r="Y47" s="569"/>
      <c r="Z47" s="569"/>
      <c r="AA47" s="569"/>
      <c r="AB47" s="569"/>
    </row>
    <row r="48" spans="1:29" x14ac:dyDescent="0.3">
      <c r="A48" s="594" t="s">
        <v>336</v>
      </c>
      <c r="B48" s="602"/>
      <c r="C48" s="589"/>
      <c r="D48" s="590"/>
      <c r="E48" s="590"/>
      <c r="F48" s="591"/>
      <c r="G48" s="592"/>
      <c r="H48" s="589"/>
      <c r="I48" s="590"/>
      <c r="J48" s="569"/>
      <c r="K48" s="569"/>
      <c r="L48" s="569"/>
      <c r="M48" s="569"/>
      <c r="N48" s="569"/>
      <c r="O48" s="569"/>
      <c r="P48" s="569"/>
      <c r="Q48" s="569"/>
      <c r="R48" s="569"/>
      <c r="S48" s="569"/>
      <c r="T48" s="569"/>
      <c r="U48" s="569"/>
      <c r="V48" s="569"/>
      <c r="W48" s="569"/>
      <c r="X48" s="569"/>
      <c r="Y48" s="569"/>
      <c r="Z48" s="569"/>
      <c r="AA48" s="569"/>
      <c r="AB48" s="569"/>
    </row>
    <row r="49" spans="1:28" x14ac:dyDescent="0.3">
      <c r="A49" s="594" t="s">
        <v>337</v>
      </c>
      <c r="B49" s="602"/>
      <c r="C49" s="589"/>
      <c r="D49" s="590"/>
      <c r="E49" s="590"/>
      <c r="F49" s="591"/>
      <c r="G49" s="592"/>
      <c r="H49" s="589"/>
      <c r="I49" s="590"/>
      <c r="J49" s="569"/>
      <c r="K49" s="569"/>
      <c r="L49" s="569"/>
      <c r="M49" s="569"/>
      <c r="N49" s="569"/>
      <c r="O49" s="569"/>
      <c r="P49" s="569"/>
      <c r="Q49" s="569"/>
      <c r="R49" s="569"/>
      <c r="S49" s="569"/>
      <c r="T49" s="569"/>
      <c r="U49" s="569"/>
      <c r="V49" s="569"/>
      <c r="W49" s="569"/>
      <c r="X49" s="569"/>
      <c r="Y49" s="569"/>
      <c r="Z49" s="569"/>
      <c r="AA49" s="569"/>
      <c r="AB49" s="569"/>
    </row>
    <row r="50" spans="1:28" x14ac:dyDescent="0.3">
      <c r="A50" s="594" t="s">
        <v>338</v>
      </c>
      <c r="B50" s="602"/>
      <c r="C50" s="589"/>
      <c r="D50" s="590"/>
      <c r="E50" s="590"/>
      <c r="F50" s="591"/>
      <c r="G50" s="592"/>
      <c r="H50" s="589"/>
      <c r="I50" s="590"/>
      <c r="J50" s="569"/>
      <c r="K50" s="569"/>
      <c r="L50" s="569"/>
      <c r="M50" s="569"/>
      <c r="N50" s="569"/>
      <c r="O50" s="569"/>
      <c r="P50" s="569"/>
      <c r="Q50" s="569"/>
      <c r="R50" s="569"/>
      <c r="S50" s="569"/>
      <c r="T50" s="569"/>
      <c r="U50" s="569"/>
      <c r="V50" s="569"/>
      <c r="W50" s="569"/>
      <c r="X50" s="569"/>
      <c r="Y50" s="569"/>
      <c r="Z50" s="569"/>
      <c r="AA50" s="569"/>
      <c r="AB50" s="569"/>
    </row>
    <row r="51" spans="1:28" x14ac:dyDescent="0.3">
      <c r="A51" s="594" t="s">
        <v>339</v>
      </c>
      <c r="B51" s="602"/>
      <c r="C51" s="589"/>
      <c r="D51" s="590"/>
      <c r="E51" s="590"/>
      <c r="F51" s="591"/>
      <c r="G51" s="592"/>
      <c r="H51" s="589"/>
      <c r="I51" s="590"/>
      <c r="J51" s="569"/>
      <c r="K51" s="569"/>
      <c r="L51" s="569"/>
      <c r="M51" s="569"/>
      <c r="N51" s="569"/>
      <c r="O51" s="569"/>
      <c r="P51" s="569"/>
      <c r="Q51" s="569"/>
      <c r="R51" s="569"/>
      <c r="S51" s="569"/>
      <c r="T51" s="569"/>
      <c r="U51" s="569"/>
      <c r="V51" s="569"/>
      <c r="W51" s="569"/>
      <c r="X51" s="569"/>
      <c r="Y51" s="569"/>
      <c r="Z51" s="569"/>
      <c r="AA51" s="569"/>
      <c r="AB51" s="569"/>
    </row>
    <row r="52" spans="1:28" x14ac:dyDescent="0.3">
      <c r="A52" s="594" t="s">
        <v>340</v>
      </c>
      <c r="B52" s="602"/>
      <c r="C52" s="589"/>
      <c r="D52" s="590"/>
      <c r="E52" s="590"/>
      <c r="F52" s="591"/>
      <c r="G52" s="592"/>
      <c r="H52" s="589"/>
      <c r="I52" s="590"/>
      <c r="J52" s="569"/>
      <c r="K52" s="569"/>
      <c r="L52" s="569"/>
      <c r="M52" s="569"/>
      <c r="N52" s="569"/>
      <c r="O52" s="569"/>
      <c r="P52" s="569"/>
      <c r="Q52" s="569"/>
      <c r="R52" s="569"/>
      <c r="S52" s="569"/>
      <c r="T52" s="569"/>
      <c r="U52" s="569"/>
      <c r="V52" s="569"/>
      <c r="W52" s="569"/>
      <c r="X52" s="569"/>
      <c r="Y52" s="569"/>
      <c r="Z52" s="569"/>
      <c r="AA52" s="569"/>
      <c r="AB52" s="569"/>
    </row>
    <row r="53" spans="1:28" x14ac:dyDescent="0.3">
      <c r="A53" s="594" t="s">
        <v>341</v>
      </c>
      <c r="B53" s="602"/>
      <c r="C53" s="589"/>
      <c r="D53" s="590"/>
      <c r="E53" s="590"/>
      <c r="F53" s="591"/>
      <c r="G53" s="592"/>
      <c r="H53" s="589"/>
      <c r="I53" s="590"/>
      <c r="J53" s="569"/>
      <c r="K53" s="569"/>
      <c r="L53" s="569"/>
      <c r="M53" s="569"/>
      <c r="N53" s="569"/>
      <c r="O53" s="569"/>
      <c r="P53" s="569"/>
      <c r="Q53" s="569"/>
      <c r="R53" s="569"/>
      <c r="S53" s="569"/>
      <c r="T53" s="569"/>
      <c r="U53" s="569"/>
      <c r="V53" s="569"/>
      <c r="W53" s="569"/>
      <c r="X53" s="569"/>
      <c r="Y53" s="569"/>
      <c r="Z53" s="569"/>
      <c r="AA53" s="569"/>
      <c r="AB53" s="569"/>
    </row>
    <row r="54" spans="1:28" x14ac:dyDescent="0.3">
      <c r="A54" s="594" t="s">
        <v>342</v>
      </c>
      <c r="B54" s="602"/>
      <c r="C54" s="589"/>
      <c r="D54" s="590"/>
      <c r="E54" s="590"/>
      <c r="F54" s="591"/>
      <c r="G54" s="592"/>
      <c r="H54" s="589"/>
      <c r="I54" s="590"/>
      <c r="J54" s="569"/>
      <c r="K54" s="569"/>
      <c r="L54" s="569"/>
      <c r="M54" s="569"/>
      <c r="N54" s="569"/>
      <c r="O54" s="569"/>
      <c r="P54" s="569"/>
      <c r="Q54" s="569"/>
      <c r="R54" s="569"/>
      <c r="S54" s="569"/>
      <c r="T54" s="569"/>
      <c r="U54" s="569"/>
      <c r="V54" s="569"/>
      <c r="W54" s="569"/>
      <c r="X54" s="569"/>
      <c r="Y54" s="569"/>
      <c r="Z54" s="569"/>
      <c r="AA54" s="569"/>
      <c r="AB54" s="569"/>
    </row>
    <row r="55" spans="1:28" x14ac:dyDescent="0.3">
      <c r="A55" s="594" t="s">
        <v>343</v>
      </c>
      <c r="B55" s="602"/>
      <c r="C55" s="589"/>
      <c r="D55" s="590"/>
      <c r="E55" s="590"/>
      <c r="F55" s="591"/>
      <c r="G55" s="592"/>
      <c r="H55" s="589"/>
      <c r="I55" s="590"/>
      <c r="J55" s="569"/>
      <c r="K55" s="569"/>
      <c r="L55" s="569"/>
      <c r="M55" s="569"/>
      <c r="N55" s="569"/>
      <c r="O55" s="569"/>
      <c r="P55" s="569"/>
      <c r="Q55" s="569"/>
      <c r="R55" s="569"/>
      <c r="S55" s="569"/>
      <c r="T55" s="569"/>
      <c r="U55" s="569"/>
      <c r="V55" s="569"/>
      <c r="W55" s="569"/>
      <c r="X55" s="569"/>
      <c r="Y55" s="569"/>
      <c r="Z55" s="569"/>
      <c r="AA55" s="569"/>
      <c r="AB55" s="569"/>
    </row>
    <row r="56" spans="1:28" x14ac:dyDescent="0.3">
      <c r="A56" s="594" t="s">
        <v>344</v>
      </c>
      <c r="B56" s="602"/>
      <c r="C56" s="589"/>
      <c r="D56" s="590"/>
      <c r="E56" s="590"/>
      <c r="F56" s="591"/>
      <c r="G56" s="592"/>
      <c r="H56" s="589"/>
      <c r="I56" s="590"/>
      <c r="J56" s="569"/>
      <c r="K56" s="569"/>
      <c r="L56" s="569"/>
      <c r="M56" s="569"/>
      <c r="N56" s="569"/>
      <c r="O56" s="569"/>
      <c r="P56" s="569"/>
      <c r="Q56" s="569"/>
      <c r="R56" s="569"/>
      <c r="S56" s="569"/>
      <c r="T56" s="569"/>
      <c r="U56" s="569"/>
      <c r="V56" s="569"/>
      <c r="W56" s="569"/>
      <c r="X56" s="569"/>
      <c r="Y56" s="569"/>
      <c r="Z56" s="569"/>
      <c r="AA56" s="569"/>
      <c r="AB56" s="569"/>
    </row>
    <row r="57" spans="1:28" x14ac:dyDescent="0.3">
      <c r="A57" s="594" t="s">
        <v>345</v>
      </c>
      <c r="B57" s="602"/>
      <c r="C57" s="589"/>
      <c r="D57" s="590"/>
      <c r="E57" s="590"/>
      <c r="F57" s="591"/>
      <c r="G57" s="592"/>
      <c r="H57" s="589"/>
      <c r="I57" s="590"/>
      <c r="J57" s="569"/>
      <c r="K57" s="569"/>
      <c r="L57" s="569"/>
      <c r="M57" s="569"/>
      <c r="N57" s="569"/>
      <c r="O57" s="569"/>
      <c r="P57" s="569"/>
      <c r="Q57" s="569"/>
      <c r="R57" s="569"/>
      <c r="S57" s="569"/>
      <c r="T57" s="569"/>
      <c r="U57" s="569"/>
      <c r="V57" s="569"/>
      <c r="W57" s="569"/>
      <c r="X57" s="569"/>
      <c r="Y57" s="569"/>
      <c r="Z57" s="569"/>
      <c r="AA57" s="569"/>
      <c r="AB57" s="569"/>
    </row>
    <row r="58" spans="1:28" x14ac:dyDescent="0.3">
      <c r="A58" s="594" t="s">
        <v>346</v>
      </c>
      <c r="B58" s="602"/>
      <c r="C58" s="589"/>
      <c r="D58" s="590"/>
      <c r="E58" s="590"/>
      <c r="F58" s="591"/>
      <c r="G58" s="592"/>
      <c r="H58" s="589"/>
      <c r="I58" s="590"/>
      <c r="J58" s="569"/>
      <c r="K58" s="569"/>
      <c r="L58" s="569"/>
      <c r="M58" s="569"/>
      <c r="N58" s="569"/>
      <c r="O58" s="569"/>
      <c r="P58" s="569"/>
      <c r="Q58" s="569"/>
      <c r="R58" s="569"/>
      <c r="S58" s="569"/>
      <c r="T58" s="569"/>
      <c r="U58" s="569"/>
      <c r="V58" s="569"/>
      <c r="W58" s="569"/>
      <c r="X58" s="569"/>
      <c r="Y58" s="569"/>
      <c r="Z58" s="569"/>
      <c r="AA58" s="569"/>
      <c r="AB58" s="569"/>
    </row>
    <row r="59" spans="1:28" x14ac:dyDescent="0.3">
      <c r="A59" s="594" t="s">
        <v>347</v>
      </c>
      <c r="B59" s="602"/>
      <c r="C59" s="589"/>
      <c r="D59" s="590"/>
      <c r="E59" s="590"/>
      <c r="F59" s="591"/>
      <c r="G59" s="592"/>
      <c r="H59" s="589"/>
      <c r="I59" s="590"/>
      <c r="J59" s="569"/>
      <c r="K59" s="569"/>
      <c r="L59" s="569"/>
      <c r="M59" s="569"/>
      <c r="N59" s="569"/>
      <c r="O59" s="569"/>
      <c r="P59" s="569"/>
      <c r="Q59" s="569"/>
      <c r="R59" s="569"/>
      <c r="S59" s="569"/>
      <c r="T59" s="569"/>
      <c r="U59" s="569"/>
      <c r="V59" s="569"/>
      <c r="W59" s="569"/>
      <c r="X59" s="569"/>
      <c r="Y59" s="569"/>
      <c r="Z59" s="569"/>
      <c r="AA59" s="569"/>
      <c r="AB59" s="569"/>
    </row>
    <row r="60" spans="1:28" x14ac:dyDescent="0.3">
      <c r="A60" s="594" t="s">
        <v>348</v>
      </c>
      <c r="B60" s="602"/>
      <c r="C60" s="589"/>
      <c r="D60" s="590"/>
      <c r="E60" s="590"/>
      <c r="F60" s="591"/>
      <c r="G60" s="592"/>
      <c r="H60" s="589"/>
      <c r="I60" s="590"/>
      <c r="J60" s="569"/>
      <c r="K60" s="569"/>
      <c r="L60" s="569"/>
      <c r="M60" s="569"/>
      <c r="N60" s="569"/>
      <c r="O60" s="569"/>
      <c r="P60" s="569"/>
      <c r="Q60" s="569"/>
      <c r="R60" s="569"/>
      <c r="S60" s="569"/>
      <c r="T60" s="569"/>
      <c r="U60" s="569"/>
      <c r="V60" s="569"/>
      <c r="W60" s="569"/>
      <c r="X60" s="569"/>
      <c r="Y60" s="569"/>
      <c r="Z60" s="569"/>
      <c r="AA60" s="569"/>
      <c r="AB60" s="569"/>
    </row>
    <row r="61" spans="1:28" x14ac:dyDescent="0.3">
      <c r="A61" s="594" t="s">
        <v>349</v>
      </c>
      <c r="B61" s="602"/>
      <c r="C61" s="589"/>
      <c r="D61" s="590"/>
      <c r="E61" s="590"/>
      <c r="F61" s="591"/>
      <c r="G61" s="592"/>
      <c r="H61" s="589"/>
      <c r="I61" s="590"/>
      <c r="J61" s="569"/>
      <c r="K61" s="569"/>
      <c r="L61" s="569"/>
      <c r="M61" s="569"/>
      <c r="N61" s="569"/>
      <c r="O61" s="569"/>
      <c r="P61" s="569"/>
      <c r="Q61" s="569"/>
      <c r="R61" s="569"/>
      <c r="S61" s="569"/>
      <c r="T61" s="569"/>
      <c r="U61" s="569"/>
      <c r="V61" s="569"/>
      <c r="W61" s="569"/>
      <c r="X61" s="569"/>
      <c r="Y61" s="569"/>
      <c r="Z61" s="569"/>
      <c r="AA61" s="569"/>
      <c r="AB61" s="569"/>
    </row>
    <row r="62" spans="1:28" x14ac:dyDescent="0.3">
      <c r="A62" s="594" t="s">
        <v>350</v>
      </c>
      <c r="B62" s="602"/>
      <c r="C62" s="589"/>
      <c r="D62" s="590"/>
      <c r="E62" s="590"/>
      <c r="F62" s="591"/>
      <c r="G62" s="592"/>
      <c r="H62" s="589"/>
      <c r="I62" s="590"/>
      <c r="J62" s="569"/>
      <c r="K62" s="569"/>
      <c r="L62" s="569"/>
      <c r="M62" s="569"/>
      <c r="N62" s="569"/>
      <c r="O62" s="569"/>
      <c r="P62" s="569"/>
      <c r="Q62" s="569"/>
      <c r="R62" s="569"/>
      <c r="S62" s="569"/>
      <c r="T62" s="569"/>
      <c r="U62" s="569"/>
      <c r="V62" s="569"/>
      <c r="W62" s="569"/>
      <c r="X62" s="569"/>
      <c r="Y62" s="569"/>
      <c r="Z62" s="569"/>
      <c r="AA62" s="569"/>
      <c r="AB62" s="569"/>
    </row>
    <row r="63" spans="1:28" x14ac:dyDescent="0.3">
      <c r="A63" s="594" t="s">
        <v>351</v>
      </c>
      <c r="B63" s="602"/>
      <c r="C63" s="589"/>
      <c r="D63" s="590"/>
      <c r="E63" s="590"/>
      <c r="F63" s="591"/>
      <c r="G63" s="592"/>
      <c r="H63" s="589"/>
      <c r="I63" s="590"/>
      <c r="J63" s="569"/>
      <c r="K63" s="569"/>
      <c r="L63" s="569"/>
      <c r="M63" s="569"/>
      <c r="N63" s="569"/>
      <c r="O63" s="569"/>
      <c r="P63" s="569"/>
      <c r="Q63" s="569"/>
      <c r="R63" s="569"/>
      <c r="S63" s="569"/>
      <c r="T63" s="569"/>
      <c r="U63" s="569"/>
      <c r="V63" s="569"/>
      <c r="W63" s="569"/>
      <c r="X63" s="569"/>
      <c r="Y63" s="569"/>
      <c r="Z63" s="569"/>
      <c r="AA63" s="569"/>
      <c r="AB63" s="569"/>
    </row>
    <row r="64" spans="1:28" x14ac:dyDescent="0.3">
      <c r="A64" s="594" t="s">
        <v>352</v>
      </c>
      <c r="B64" s="602"/>
      <c r="C64" s="589"/>
      <c r="D64" s="590"/>
      <c r="E64" s="590"/>
      <c r="F64" s="591"/>
      <c r="G64" s="592"/>
      <c r="H64" s="589"/>
      <c r="I64" s="590"/>
      <c r="J64" s="569"/>
      <c r="K64" s="569"/>
      <c r="L64" s="569"/>
      <c r="M64" s="569"/>
      <c r="N64" s="569"/>
      <c r="O64" s="569"/>
      <c r="P64" s="569"/>
      <c r="Q64" s="569"/>
      <c r="R64" s="569"/>
      <c r="S64" s="569"/>
      <c r="T64" s="569"/>
      <c r="U64" s="569"/>
      <c r="V64" s="569"/>
      <c r="W64" s="569"/>
      <c r="X64" s="569"/>
      <c r="Y64" s="569"/>
      <c r="Z64" s="569"/>
      <c r="AA64" s="569"/>
      <c r="AB64" s="569"/>
    </row>
    <row r="65" spans="1:28" x14ac:dyDescent="0.3">
      <c r="A65" s="594" t="s">
        <v>353</v>
      </c>
      <c r="B65" s="602"/>
      <c r="C65" s="589"/>
      <c r="D65" s="590"/>
      <c r="E65" s="590"/>
      <c r="F65" s="591"/>
      <c r="G65" s="592"/>
      <c r="H65" s="589"/>
      <c r="I65" s="590"/>
      <c r="J65" s="569"/>
      <c r="K65" s="569"/>
      <c r="L65" s="569"/>
      <c r="M65" s="569"/>
      <c r="N65" s="569"/>
      <c r="O65" s="569"/>
      <c r="P65" s="569"/>
      <c r="Q65" s="569"/>
      <c r="R65" s="569"/>
      <c r="S65" s="569"/>
      <c r="T65" s="569"/>
      <c r="U65" s="569"/>
      <c r="V65" s="569"/>
      <c r="W65" s="569"/>
      <c r="X65" s="569"/>
      <c r="Y65" s="569"/>
      <c r="Z65" s="569"/>
      <c r="AA65" s="569"/>
      <c r="AB65" s="569"/>
    </row>
    <row r="66" spans="1:28" x14ac:dyDescent="0.3">
      <c r="A66" s="594" t="s">
        <v>354</v>
      </c>
      <c r="B66" s="602"/>
      <c r="C66" s="589"/>
      <c r="D66" s="590"/>
      <c r="E66" s="590"/>
      <c r="F66" s="591"/>
      <c r="G66" s="592"/>
      <c r="H66" s="589"/>
      <c r="I66" s="590"/>
      <c r="J66" s="569"/>
      <c r="K66" s="569"/>
      <c r="L66" s="569"/>
      <c r="M66" s="569"/>
      <c r="N66" s="569"/>
      <c r="O66" s="569"/>
      <c r="P66" s="569"/>
      <c r="Q66" s="569"/>
      <c r="R66" s="569"/>
      <c r="S66" s="569"/>
      <c r="T66" s="569"/>
      <c r="U66" s="569"/>
      <c r="V66" s="569"/>
      <c r="W66" s="569"/>
      <c r="X66" s="569"/>
      <c r="Y66" s="569"/>
      <c r="Z66" s="569"/>
      <c r="AA66" s="569"/>
      <c r="AB66" s="569"/>
    </row>
    <row r="67" spans="1:28" x14ac:dyDescent="0.3">
      <c r="A67" s="594" t="s">
        <v>355</v>
      </c>
      <c r="B67" s="602"/>
      <c r="C67" s="589"/>
      <c r="D67" s="590"/>
      <c r="E67" s="590"/>
      <c r="F67" s="591"/>
      <c r="G67" s="592"/>
      <c r="H67" s="589"/>
      <c r="I67" s="590"/>
      <c r="J67" s="569"/>
      <c r="K67" s="569"/>
      <c r="L67" s="569"/>
      <c r="M67" s="569"/>
      <c r="N67" s="569"/>
      <c r="O67" s="569"/>
      <c r="P67" s="569"/>
      <c r="Q67" s="569"/>
      <c r="R67" s="569"/>
      <c r="S67" s="569"/>
      <c r="T67" s="569"/>
      <c r="U67" s="569"/>
      <c r="V67" s="569"/>
      <c r="W67" s="569"/>
      <c r="X67" s="569"/>
      <c r="Y67" s="569"/>
      <c r="Z67" s="569"/>
      <c r="AA67" s="569"/>
      <c r="AB67" s="569"/>
    </row>
    <row r="68" spans="1:28" x14ac:dyDescent="0.3">
      <c r="A68" s="594" t="s">
        <v>356</v>
      </c>
      <c r="B68" s="602"/>
      <c r="C68" s="589"/>
      <c r="D68" s="590"/>
      <c r="E68" s="590"/>
      <c r="F68" s="591"/>
      <c r="G68" s="592"/>
      <c r="H68" s="589"/>
      <c r="I68" s="590"/>
      <c r="J68" s="569"/>
      <c r="K68" s="569"/>
      <c r="L68" s="569"/>
      <c r="M68" s="569"/>
      <c r="N68" s="569"/>
      <c r="O68" s="569"/>
      <c r="P68" s="569"/>
      <c r="Q68" s="569"/>
      <c r="R68" s="569"/>
      <c r="S68" s="569"/>
      <c r="T68" s="569"/>
      <c r="U68" s="569"/>
      <c r="V68" s="569"/>
      <c r="W68" s="569"/>
      <c r="X68" s="569"/>
      <c r="Y68" s="569"/>
      <c r="Z68" s="569"/>
      <c r="AA68" s="569"/>
      <c r="AB68" s="569"/>
    </row>
    <row r="69" spans="1:28" x14ac:dyDescent="0.3">
      <c r="A69" s="594" t="s">
        <v>357</v>
      </c>
      <c r="B69" s="602"/>
      <c r="C69" s="589"/>
      <c r="D69" s="590"/>
      <c r="E69" s="590"/>
      <c r="F69" s="591"/>
      <c r="G69" s="592"/>
      <c r="H69" s="589"/>
      <c r="I69" s="590"/>
      <c r="J69" s="569"/>
      <c r="K69" s="569"/>
      <c r="L69" s="569"/>
      <c r="M69" s="569"/>
      <c r="N69" s="569"/>
      <c r="O69" s="569"/>
      <c r="P69" s="569"/>
      <c r="Q69" s="569"/>
      <c r="R69" s="569"/>
      <c r="S69" s="569"/>
      <c r="T69" s="569"/>
      <c r="U69" s="569"/>
      <c r="V69" s="569"/>
      <c r="W69" s="569"/>
      <c r="X69" s="569"/>
      <c r="Y69" s="569"/>
      <c r="Z69" s="569"/>
      <c r="AA69" s="569"/>
      <c r="AB69" s="569"/>
    </row>
    <row r="70" spans="1:28" ht="15" thickBot="1" x14ac:dyDescent="0.35">
      <c r="A70" s="595" t="s">
        <v>358</v>
      </c>
      <c r="B70" s="603"/>
      <c r="C70" s="597"/>
      <c r="D70" s="10"/>
      <c r="E70" s="10"/>
      <c r="F70" s="598"/>
      <c r="G70" s="596"/>
      <c r="H70" s="597"/>
      <c r="I70" s="10"/>
      <c r="J70" s="569"/>
      <c r="K70" s="569"/>
      <c r="L70" s="569"/>
      <c r="M70" s="569"/>
      <c r="N70" s="569"/>
      <c r="O70" s="569"/>
      <c r="P70" s="569"/>
      <c r="Q70" s="569"/>
      <c r="R70" s="569"/>
      <c r="S70" s="569"/>
      <c r="T70" s="569"/>
      <c r="U70" s="569"/>
      <c r="V70" s="569"/>
      <c r="W70" s="569"/>
      <c r="X70" s="569"/>
      <c r="Y70" s="569"/>
      <c r="Z70" s="569"/>
      <c r="AA70" s="569"/>
      <c r="AB70" s="569"/>
    </row>
    <row r="71" spans="1:28" x14ac:dyDescent="0.3">
      <c r="C71" s="569"/>
      <c r="D71" s="569"/>
      <c r="E71" s="569"/>
      <c r="F71" s="569"/>
      <c r="G71" s="569"/>
      <c r="H71" s="569"/>
      <c r="I71" s="569"/>
      <c r="J71" s="569"/>
      <c r="K71" s="569"/>
      <c r="L71" s="569"/>
      <c r="M71" s="569"/>
      <c r="N71" s="569"/>
      <c r="O71" s="569"/>
      <c r="P71" s="569"/>
      <c r="Q71" s="569"/>
      <c r="R71" s="569"/>
      <c r="S71" s="569"/>
      <c r="T71" s="569"/>
      <c r="U71" s="569"/>
      <c r="V71" s="569"/>
      <c r="W71" s="569"/>
      <c r="X71" s="569"/>
      <c r="Y71" s="569"/>
      <c r="Z71" s="569"/>
      <c r="AA71" s="569"/>
      <c r="AB71" s="569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"/>
  <sheetViews>
    <sheetView workbookViewId="0">
      <selection activeCell="M32" sqref="M32"/>
    </sheetView>
  </sheetViews>
  <sheetFormatPr defaultRowHeight="14.4" x14ac:dyDescent="0.3"/>
  <cols>
    <col min="1" max="1" width="15.33203125" bestFit="1" customWidth="1"/>
    <col min="2" max="2" width="84.88671875" style="116" customWidth="1"/>
  </cols>
  <sheetData>
    <row r="1" spans="1:29" ht="15" thickBot="1" x14ac:dyDescent="0.4"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</row>
    <row r="2" spans="1:29" ht="48.75" customHeight="1" thickBot="1" x14ac:dyDescent="0.35">
      <c r="A2" s="570" t="s">
        <v>321</v>
      </c>
      <c r="B2" s="599" t="s">
        <v>322</v>
      </c>
      <c r="C2" s="572" t="s">
        <v>323</v>
      </c>
      <c r="D2" s="573" t="s">
        <v>324</v>
      </c>
      <c r="E2" s="573" t="s">
        <v>325</v>
      </c>
      <c r="F2" s="574" t="s">
        <v>87</v>
      </c>
      <c r="G2" s="571" t="s">
        <v>326</v>
      </c>
      <c r="H2" s="575" t="s">
        <v>323</v>
      </c>
      <c r="I2" s="576" t="s">
        <v>87</v>
      </c>
      <c r="J2" s="569"/>
      <c r="K2" s="569"/>
      <c r="L2" s="569"/>
      <c r="M2" s="569"/>
      <c r="N2" s="569"/>
      <c r="O2" s="577"/>
      <c r="P2" s="578"/>
      <c r="Q2" s="578"/>
      <c r="R2" s="579"/>
      <c r="S2" s="579"/>
      <c r="T2" s="579"/>
      <c r="U2" s="579"/>
      <c r="V2" s="579"/>
      <c r="W2" s="579"/>
      <c r="X2" s="579"/>
      <c r="Y2" s="578"/>
      <c r="Z2" s="578"/>
      <c r="AA2" s="579"/>
      <c r="AB2" s="579"/>
      <c r="AC2" s="579"/>
    </row>
    <row r="3" spans="1:29" ht="28.8" x14ac:dyDescent="0.3">
      <c r="A3" s="580" t="s">
        <v>112</v>
      </c>
      <c r="B3" s="600"/>
      <c r="C3" s="581"/>
      <c r="D3" s="582"/>
      <c r="E3" s="582"/>
      <c r="F3" s="583"/>
      <c r="G3" s="584"/>
      <c r="H3" s="581"/>
      <c r="I3" s="582"/>
      <c r="J3" s="569"/>
      <c r="K3" s="569"/>
      <c r="L3" s="569"/>
      <c r="M3" s="569"/>
      <c r="N3" s="569"/>
      <c r="O3" s="585"/>
      <c r="P3" s="586"/>
      <c r="Q3" s="587"/>
      <c r="R3" s="587"/>
      <c r="S3" s="587"/>
      <c r="T3" s="587"/>
      <c r="U3" s="587"/>
      <c r="V3" s="587"/>
      <c r="W3" s="587"/>
      <c r="X3" s="587"/>
      <c r="Y3" s="587"/>
      <c r="Z3" s="587"/>
      <c r="AA3" s="587"/>
      <c r="AB3" s="587"/>
      <c r="AC3" s="587"/>
    </row>
    <row r="4" spans="1:29" x14ac:dyDescent="0.3">
      <c r="A4" s="588" t="s">
        <v>327</v>
      </c>
      <c r="B4" s="601" t="s">
        <v>328</v>
      </c>
      <c r="C4" s="589"/>
      <c r="D4" s="590"/>
      <c r="E4" s="590"/>
      <c r="F4" s="591"/>
      <c r="G4" s="592"/>
      <c r="H4" s="589"/>
      <c r="I4" s="590"/>
      <c r="J4" s="569"/>
      <c r="K4" s="569"/>
      <c r="L4" s="569"/>
      <c r="M4" s="569"/>
      <c r="N4" s="569"/>
      <c r="O4" s="585"/>
      <c r="P4" s="593"/>
      <c r="Q4" s="587"/>
      <c r="R4" s="587"/>
      <c r="S4" s="587"/>
      <c r="T4" s="587"/>
      <c r="U4" s="587"/>
      <c r="V4" s="587"/>
      <c r="W4" s="587"/>
      <c r="X4" s="587"/>
      <c r="Y4" s="587"/>
      <c r="Z4" s="587"/>
      <c r="AA4" s="587"/>
      <c r="AB4" s="587"/>
      <c r="AC4" s="587"/>
    </row>
    <row r="5" spans="1:29" ht="15.75" customHeight="1" x14ac:dyDescent="0.3">
      <c r="A5" s="594" t="s">
        <v>329</v>
      </c>
      <c r="B5" s="602"/>
      <c r="C5" s="589"/>
      <c r="D5" s="590"/>
      <c r="E5" s="590"/>
      <c r="F5" s="591"/>
      <c r="G5" s="592"/>
      <c r="H5" s="589"/>
      <c r="I5" s="590"/>
      <c r="J5" s="569"/>
      <c r="K5" s="569"/>
      <c r="L5" s="569"/>
      <c r="M5" s="569"/>
      <c r="N5" s="569"/>
      <c r="O5" s="585"/>
      <c r="P5" s="587"/>
      <c r="Q5" s="587"/>
      <c r="R5" s="587"/>
      <c r="S5" s="587"/>
      <c r="T5" s="587"/>
      <c r="U5" s="587"/>
      <c r="V5" s="587"/>
      <c r="W5" s="587"/>
      <c r="X5" s="587"/>
      <c r="Y5" s="587"/>
      <c r="Z5" s="587"/>
      <c r="AA5" s="587"/>
      <c r="AB5" s="587"/>
      <c r="AC5" s="587"/>
    </row>
    <row r="6" spans="1:29" x14ac:dyDescent="0.3">
      <c r="A6" s="594" t="s">
        <v>330</v>
      </c>
      <c r="B6" s="602"/>
      <c r="C6" s="589"/>
      <c r="D6" s="590"/>
      <c r="E6" s="590"/>
      <c r="F6" s="591"/>
      <c r="G6" s="592"/>
      <c r="H6" s="589"/>
      <c r="I6" s="590"/>
      <c r="J6" s="569"/>
      <c r="K6" s="569"/>
      <c r="L6" s="569"/>
      <c r="M6" s="569"/>
      <c r="N6" s="569"/>
      <c r="O6" s="585"/>
      <c r="P6" s="587"/>
      <c r="Q6" s="587"/>
      <c r="R6" s="587"/>
      <c r="S6" s="587"/>
      <c r="T6" s="587"/>
      <c r="U6" s="587"/>
      <c r="V6" s="587"/>
      <c r="W6" s="587"/>
      <c r="X6" s="587"/>
      <c r="Y6" s="587"/>
      <c r="Z6" s="587"/>
      <c r="AA6" s="587"/>
      <c r="AB6" s="587"/>
      <c r="AC6" s="587"/>
    </row>
    <row r="7" spans="1:29" x14ac:dyDescent="0.3">
      <c r="A7" s="594" t="s">
        <v>331</v>
      </c>
      <c r="B7" s="602"/>
      <c r="C7" s="589"/>
      <c r="D7" s="590"/>
      <c r="E7" s="590"/>
      <c r="F7" s="591"/>
      <c r="G7" s="592"/>
      <c r="H7" s="589"/>
      <c r="I7" s="590"/>
      <c r="J7" s="569"/>
      <c r="K7" s="569"/>
      <c r="L7" s="569"/>
      <c r="M7" s="569"/>
      <c r="N7" s="569"/>
      <c r="O7" s="585"/>
      <c r="P7" s="587"/>
      <c r="Q7" s="587"/>
      <c r="R7" s="587"/>
      <c r="S7" s="587"/>
      <c r="T7" s="587"/>
      <c r="U7" s="587"/>
      <c r="V7" s="587"/>
      <c r="W7" s="587"/>
      <c r="X7" s="587"/>
      <c r="Y7" s="587"/>
      <c r="Z7" s="587"/>
      <c r="AA7" s="587"/>
      <c r="AB7" s="587"/>
      <c r="AC7" s="587"/>
    </row>
    <row r="8" spans="1:29" x14ac:dyDescent="0.3">
      <c r="A8" s="594" t="s">
        <v>332</v>
      </c>
      <c r="B8" s="602"/>
      <c r="C8" s="589"/>
      <c r="D8" s="590"/>
      <c r="E8" s="590"/>
      <c r="F8" s="591"/>
      <c r="G8" s="592"/>
      <c r="H8" s="589"/>
      <c r="I8" s="590"/>
      <c r="J8" s="569"/>
      <c r="K8" s="569"/>
      <c r="L8" s="569"/>
      <c r="M8" s="569"/>
      <c r="N8" s="569"/>
      <c r="O8" s="585"/>
      <c r="P8" s="587"/>
      <c r="Q8" s="587"/>
      <c r="R8" s="587"/>
      <c r="S8" s="587"/>
      <c r="T8" s="587"/>
      <c r="U8" s="587"/>
      <c r="V8" s="587"/>
      <c r="W8" s="587"/>
      <c r="X8" s="587"/>
      <c r="Y8" s="587"/>
      <c r="Z8" s="587"/>
      <c r="AA8" s="587"/>
      <c r="AB8" s="587"/>
      <c r="AC8" s="587"/>
    </row>
    <row r="9" spans="1:29" x14ac:dyDescent="0.3">
      <c r="A9" s="594" t="s">
        <v>333</v>
      </c>
      <c r="B9" s="602"/>
      <c r="C9" s="589"/>
      <c r="D9" s="590"/>
      <c r="E9" s="590"/>
      <c r="F9" s="591"/>
      <c r="G9" s="592"/>
      <c r="H9" s="589"/>
      <c r="I9" s="590"/>
      <c r="J9" s="569"/>
      <c r="K9" s="569"/>
      <c r="L9" s="569"/>
      <c r="M9" s="569"/>
      <c r="N9" s="569"/>
      <c r="O9" s="585"/>
      <c r="P9" s="587"/>
      <c r="Q9" s="587"/>
      <c r="R9" s="587"/>
      <c r="S9" s="587"/>
      <c r="T9" s="587"/>
      <c r="U9" s="587"/>
      <c r="V9" s="587"/>
      <c r="W9" s="587"/>
      <c r="X9" s="587"/>
      <c r="Y9" s="587"/>
      <c r="Z9" s="587"/>
      <c r="AA9" s="587"/>
      <c r="AB9" s="587"/>
      <c r="AC9" s="587"/>
    </row>
    <row r="10" spans="1:29" x14ac:dyDescent="0.3">
      <c r="A10" s="594" t="s">
        <v>334</v>
      </c>
      <c r="B10" s="602"/>
      <c r="C10" s="589"/>
      <c r="D10" s="590"/>
      <c r="E10" s="590"/>
      <c r="F10" s="591"/>
      <c r="G10" s="592"/>
      <c r="H10" s="589"/>
      <c r="I10" s="590"/>
      <c r="J10" s="569"/>
      <c r="K10" s="569"/>
      <c r="L10" s="569"/>
      <c r="M10" s="569"/>
      <c r="N10" s="569"/>
      <c r="O10" s="585"/>
      <c r="P10" s="587"/>
      <c r="Q10" s="587"/>
      <c r="R10" s="587"/>
      <c r="S10" s="587"/>
      <c r="T10" s="587"/>
      <c r="U10" s="587"/>
      <c r="V10" s="587"/>
      <c r="W10" s="587"/>
      <c r="X10" s="587"/>
      <c r="Y10" s="587"/>
      <c r="Z10" s="587"/>
      <c r="AA10" s="587"/>
      <c r="AB10" s="587"/>
      <c r="AC10" s="587"/>
    </row>
    <row r="11" spans="1:29" x14ac:dyDescent="0.3">
      <c r="A11" s="594" t="s">
        <v>335</v>
      </c>
      <c r="B11" s="602"/>
      <c r="C11" s="589"/>
      <c r="D11" s="590"/>
      <c r="E11" s="590"/>
      <c r="F11" s="591"/>
      <c r="G11" s="592"/>
      <c r="H11" s="589"/>
      <c r="I11" s="590"/>
      <c r="J11" s="569"/>
      <c r="K11" s="569"/>
      <c r="L11" s="569"/>
      <c r="M11" s="569"/>
      <c r="N11" s="569"/>
      <c r="O11" s="585"/>
      <c r="P11" s="587"/>
      <c r="Q11" s="587"/>
      <c r="R11" s="587"/>
      <c r="S11" s="587"/>
      <c r="T11" s="587"/>
      <c r="U11" s="587"/>
      <c r="V11" s="587"/>
      <c r="W11" s="587"/>
      <c r="X11" s="587"/>
      <c r="Y11" s="587"/>
      <c r="Z11" s="587"/>
      <c r="AA11" s="587"/>
      <c r="AB11" s="587"/>
      <c r="AC11" s="587"/>
    </row>
    <row r="12" spans="1:29" x14ac:dyDescent="0.3">
      <c r="A12" s="594" t="s">
        <v>336</v>
      </c>
      <c r="B12" s="602"/>
      <c r="C12" s="589"/>
      <c r="D12" s="590"/>
      <c r="E12" s="590"/>
      <c r="F12" s="591"/>
      <c r="G12" s="592"/>
      <c r="H12" s="589"/>
      <c r="I12" s="590"/>
      <c r="J12" s="569"/>
      <c r="K12" s="569"/>
      <c r="L12" s="569"/>
      <c r="M12" s="569"/>
      <c r="N12" s="569"/>
      <c r="O12" s="585"/>
      <c r="P12" s="587"/>
      <c r="Q12" s="587"/>
      <c r="R12" s="587"/>
      <c r="S12" s="587"/>
      <c r="T12" s="587"/>
      <c r="U12" s="587"/>
      <c r="V12" s="587"/>
      <c r="W12" s="587"/>
      <c r="X12" s="587"/>
      <c r="Y12" s="587"/>
      <c r="Z12" s="587"/>
      <c r="AA12" s="587"/>
      <c r="AB12" s="587"/>
      <c r="AC12" s="587"/>
    </row>
    <row r="13" spans="1:29" x14ac:dyDescent="0.3">
      <c r="A13" s="594" t="s">
        <v>337</v>
      </c>
      <c r="B13" s="602"/>
      <c r="C13" s="589"/>
      <c r="D13" s="590"/>
      <c r="E13" s="590"/>
      <c r="F13" s="591"/>
      <c r="G13" s="592"/>
      <c r="H13" s="589"/>
      <c r="I13" s="590"/>
      <c r="J13" s="569"/>
      <c r="K13" s="569"/>
      <c r="L13" s="569"/>
      <c r="M13" s="569"/>
      <c r="N13" s="569"/>
      <c r="O13" s="585"/>
      <c r="P13" s="587"/>
      <c r="Q13" s="587"/>
      <c r="R13" s="587"/>
      <c r="S13" s="587"/>
      <c r="T13" s="587"/>
      <c r="U13" s="587"/>
      <c r="V13" s="587"/>
      <c r="W13" s="587"/>
      <c r="X13" s="587"/>
      <c r="Y13" s="587"/>
      <c r="Z13" s="587"/>
      <c r="AA13" s="587"/>
      <c r="AB13" s="587"/>
      <c r="AC13" s="587"/>
    </row>
    <row r="14" spans="1:29" x14ac:dyDescent="0.3">
      <c r="A14" s="594" t="s">
        <v>338</v>
      </c>
      <c r="B14" s="602"/>
      <c r="C14" s="589"/>
      <c r="D14" s="590"/>
      <c r="E14" s="590"/>
      <c r="F14" s="591"/>
      <c r="G14" s="592"/>
      <c r="H14" s="589"/>
      <c r="I14" s="590"/>
      <c r="J14" s="569"/>
      <c r="K14" s="569"/>
      <c r="L14" s="569"/>
      <c r="M14" s="569"/>
      <c r="N14" s="569"/>
      <c r="O14" s="585"/>
      <c r="P14" s="587"/>
      <c r="Q14" s="587"/>
      <c r="R14" s="587"/>
      <c r="S14" s="587"/>
      <c r="T14" s="587"/>
      <c r="U14" s="587"/>
      <c r="V14" s="587"/>
      <c r="W14" s="587"/>
      <c r="X14" s="587"/>
      <c r="Y14" s="587"/>
      <c r="Z14" s="587"/>
      <c r="AA14" s="587"/>
      <c r="AB14" s="587"/>
      <c r="AC14" s="587"/>
    </row>
    <row r="15" spans="1:29" x14ac:dyDescent="0.3">
      <c r="A15" s="594" t="s">
        <v>339</v>
      </c>
      <c r="B15" s="602"/>
      <c r="C15" s="589"/>
      <c r="D15" s="590"/>
      <c r="E15" s="590"/>
      <c r="F15" s="591"/>
      <c r="G15" s="592"/>
      <c r="H15" s="589"/>
      <c r="I15" s="590"/>
      <c r="J15" s="569"/>
      <c r="K15" s="569"/>
      <c r="L15" s="569"/>
      <c r="M15" s="569"/>
      <c r="N15" s="569"/>
      <c r="O15" s="585"/>
      <c r="P15" s="587"/>
      <c r="Q15" s="587"/>
      <c r="R15" s="587"/>
      <c r="S15" s="587"/>
      <c r="T15" s="587"/>
      <c r="U15" s="587"/>
      <c r="V15" s="587"/>
      <c r="W15" s="587"/>
      <c r="X15" s="587"/>
      <c r="Y15" s="587"/>
      <c r="Z15" s="587"/>
      <c r="AA15" s="587"/>
      <c r="AB15" s="587"/>
      <c r="AC15" s="587"/>
    </row>
    <row r="16" spans="1:29" x14ac:dyDescent="0.3">
      <c r="A16" s="594" t="s">
        <v>340</v>
      </c>
      <c r="B16" s="602"/>
      <c r="C16" s="589"/>
      <c r="D16" s="590"/>
      <c r="E16" s="590"/>
      <c r="F16" s="591"/>
      <c r="G16" s="592"/>
      <c r="H16" s="589"/>
      <c r="I16" s="590"/>
      <c r="J16" s="569"/>
      <c r="K16" s="569"/>
      <c r="L16" s="569"/>
      <c r="M16" s="569"/>
      <c r="N16" s="569"/>
      <c r="O16" s="585"/>
      <c r="P16" s="587"/>
      <c r="Q16" s="587"/>
      <c r="R16" s="587"/>
      <c r="S16" s="587"/>
      <c r="T16" s="587"/>
      <c r="U16" s="587"/>
      <c r="V16" s="587"/>
      <c r="W16" s="587"/>
      <c r="X16" s="587"/>
      <c r="Y16" s="587"/>
      <c r="Z16" s="587"/>
      <c r="AA16" s="587"/>
      <c r="AB16" s="587"/>
      <c r="AC16" s="587"/>
    </row>
    <row r="17" spans="1:29" x14ac:dyDescent="0.3">
      <c r="A17" s="594" t="s">
        <v>341</v>
      </c>
      <c r="B17" s="602"/>
      <c r="C17" s="589"/>
      <c r="D17" s="590"/>
      <c r="E17" s="590"/>
      <c r="F17" s="591"/>
      <c r="G17" s="592"/>
      <c r="H17" s="589"/>
      <c r="I17" s="590"/>
      <c r="J17" s="569"/>
      <c r="K17" s="569"/>
      <c r="L17" s="569"/>
      <c r="M17" s="569"/>
      <c r="N17" s="569"/>
      <c r="O17" s="585"/>
      <c r="P17" s="587"/>
      <c r="Q17" s="587"/>
      <c r="R17" s="587"/>
      <c r="S17" s="587"/>
      <c r="T17" s="587"/>
      <c r="U17" s="587"/>
      <c r="V17" s="587"/>
      <c r="W17" s="587"/>
      <c r="X17" s="587"/>
      <c r="Y17" s="587"/>
      <c r="Z17" s="587"/>
      <c r="AA17" s="587"/>
      <c r="AB17" s="587"/>
      <c r="AC17" s="587"/>
    </row>
    <row r="18" spans="1:29" x14ac:dyDescent="0.3">
      <c r="A18" s="594" t="s">
        <v>342</v>
      </c>
      <c r="B18" s="602"/>
      <c r="C18" s="589"/>
      <c r="D18" s="590"/>
      <c r="E18" s="590"/>
      <c r="F18" s="591"/>
      <c r="G18" s="592"/>
      <c r="H18" s="589"/>
      <c r="I18" s="590"/>
      <c r="J18" s="569"/>
      <c r="K18" s="569"/>
      <c r="L18" s="569"/>
      <c r="M18" s="569"/>
      <c r="N18" s="569"/>
      <c r="O18" s="585"/>
      <c r="P18" s="587"/>
      <c r="Q18" s="587"/>
      <c r="R18" s="587"/>
      <c r="S18" s="587"/>
      <c r="T18" s="587"/>
      <c r="U18" s="587"/>
      <c r="V18" s="587"/>
      <c r="W18" s="587"/>
      <c r="X18" s="587"/>
      <c r="Y18" s="587"/>
      <c r="Z18" s="587"/>
      <c r="AA18" s="587"/>
      <c r="AB18" s="587"/>
      <c r="AC18" s="587"/>
    </row>
    <row r="19" spans="1:29" x14ac:dyDescent="0.3">
      <c r="A19" s="594" t="s">
        <v>343</v>
      </c>
      <c r="B19" s="602"/>
      <c r="C19" s="589"/>
      <c r="D19" s="590"/>
      <c r="E19" s="590"/>
      <c r="F19" s="591"/>
      <c r="G19" s="592"/>
      <c r="H19" s="589"/>
      <c r="I19" s="590"/>
      <c r="J19" s="569"/>
      <c r="K19" s="569"/>
      <c r="L19" s="569"/>
      <c r="M19" s="569"/>
      <c r="N19" s="569"/>
      <c r="O19" s="585"/>
      <c r="P19" s="587"/>
      <c r="Q19" s="587"/>
      <c r="R19" s="587"/>
      <c r="S19" s="587"/>
      <c r="T19" s="587"/>
      <c r="U19" s="587"/>
      <c r="V19" s="587"/>
      <c r="W19" s="587"/>
      <c r="X19" s="587"/>
      <c r="Y19" s="587"/>
      <c r="Z19" s="587"/>
      <c r="AA19" s="587"/>
      <c r="AB19" s="587"/>
      <c r="AC19" s="587"/>
    </row>
    <row r="20" spans="1:29" x14ac:dyDescent="0.3">
      <c r="A20" s="594" t="s">
        <v>344</v>
      </c>
      <c r="B20" s="602"/>
      <c r="C20" s="589"/>
      <c r="D20" s="590"/>
      <c r="E20" s="590"/>
      <c r="F20" s="591"/>
      <c r="G20" s="592"/>
      <c r="H20" s="589"/>
      <c r="I20" s="590"/>
      <c r="J20" s="569"/>
      <c r="K20" s="569"/>
      <c r="L20" s="569"/>
      <c r="M20" s="569"/>
      <c r="N20" s="569"/>
      <c r="O20" s="585"/>
      <c r="P20" s="587"/>
      <c r="Q20" s="587"/>
      <c r="R20" s="587"/>
      <c r="S20" s="587"/>
      <c r="T20" s="587"/>
      <c r="U20" s="587"/>
      <c r="V20" s="587"/>
      <c r="W20" s="587"/>
      <c r="X20" s="587"/>
      <c r="Y20" s="587"/>
      <c r="Z20" s="587"/>
      <c r="AA20" s="587"/>
      <c r="AB20" s="587"/>
      <c r="AC20" s="587"/>
    </row>
    <row r="21" spans="1:29" x14ac:dyDescent="0.3">
      <c r="A21" s="594" t="s">
        <v>345</v>
      </c>
      <c r="B21" s="602"/>
      <c r="C21" s="589"/>
      <c r="D21" s="590"/>
      <c r="E21" s="590"/>
      <c r="F21" s="591"/>
      <c r="G21" s="592"/>
      <c r="H21" s="589"/>
      <c r="I21" s="590"/>
      <c r="J21" s="569"/>
      <c r="K21" s="569"/>
      <c r="L21" s="569"/>
      <c r="M21" s="569"/>
      <c r="N21" s="569"/>
      <c r="O21" s="585"/>
      <c r="P21" s="587"/>
      <c r="Q21" s="587"/>
      <c r="R21" s="587"/>
      <c r="S21" s="587"/>
      <c r="T21" s="587"/>
      <c r="U21" s="587"/>
      <c r="V21" s="587"/>
      <c r="W21" s="587"/>
      <c r="X21" s="587"/>
      <c r="Y21" s="587"/>
      <c r="Z21" s="587"/>
      <c r="AA21" s="587"/>
      <c r="AB21" s="587"/>
      <c r="AC21" s="587"/>
    </row>
    <row r="22" spans="1:29" x14ac:dyDescent="0.3">
      <c r="A22" s="594" t="s">
        <v>346</v>
      </c>
      <c r="B22" s="602"/>
      <c r="C22" s="589"/>
      <c r="D22" s="590"/>
      <c r="E22" s="590"/>
      <c r="F22" s="591"/>
      <c r="G22" s="592"/>
      <c r="H22" s="589"/>
      <c r="I22" s="590"/>
      <c r="J22" s="569"/>
      <c r="K22" s="569"/>
      <c r="L22" s="569"/>
      <c r="M22" s="569"/>
      <c r="N22" s="569"/>
      <c r="O22" s="585"/>
      <c r="P22" s="587"/>
      <c r="Q22" s="587"/>
      <c r="R22" s="587"/>
      <c r="S22" s="587"/>
      <c r="T22" s="587"/>
      <c r="U22" s="587"/>
      <c r="V22" s="587"/>
      <c r="W22" s="587"/>
      <c r="X22" s="587"/>
      <c r="Y22" s="587"/>
      <c r="Z22" s="587"/>
      <c r="AA22" s="587"/>
      <c r="AB22" s="587"/>
      <c r="AC22" s="587"/>
    </row>
    <row r="23" spans="1:29" x14ac:dyDescent="0.3">
      <c r="A23" s="594" t="s">
        <v>347</v>
      </c>
      <c r="B23" s="602"/>
      <c r="C23" s="589"/>
      <c r="D23" s="590"/>
      <c r="E23" s="590"/>
      <c r="F23" s="591"/>
      <c r="G23" s="592"/>
      <c r="H23" s="589"/>
      <c r="I23" s="590"/>
      <c r="J23" s="569"/>
      <c r="K23" s="569"/>
      <c r="L23" s="569"/>
      <c r="M23" s="569"/>
      <c r="N23" s="569"/>
      <c r="O23" s="585"/>
      <c r="P23" s="587"/>
      <c r="Q23" s="587"/>
      <c r="R23" s="587"/>
      <c r="S23" s="587"/>
      <c r="T23" s="587"/>
      <c r="U23" s="587"/>
      <c r="V23" s="587"/>
      <c r="W23" s="587"/>
      <c r="X23" s="587"/>
      <c r="Y23" s="587"/>
      <c r="Z23" s="587"/>
      <c r="AA23" s="587"/>
      <c r="AB23" s="587"/>
      <c r="AC23" s="587"/>
    </row>
    <row r="24" spans="1:29" x14ac:dyDescent="0.3">
      <c r="A24" s="594" t="s">
        <v>348</v>
      </c>
      <c r="B24" s="602"/>
      <c r="C24" s="589"/>
      <c r="D24" s="590"/>
      <c r="E24" s="590"/>
      <c r="F24" s="591"/>
      <c r="G24" s="592"/>
      <c r="H24" s="589"/>
      <c r="I24" s="590"/>
      <c r="J24" s="569"/>
      <c r="K24" s="569"/>
      <c r="L24" s="569"/>
      <c r="M24" s="569"/>
      <c r="N24" s="569"/>
      <c r="O24" s="585"/>
      <c r="P24" s="587"/>
      <c r="Q24" s="587"/>
      <c r="R24" s="587"/>
      <c r="S24" s="587"/>
      <c r="T24" s="587"/>
      <c r="U24" s="587"/>
      <c r="V24" s="587"/>
      <c r="W24" s="587"/>
      <c r="X24" s="587"/>
      <c r="Y24" s="587"/>
      <c r="Z24" s="587"/>
      <c r="AA24" s="587"/>
      <c r="AB24" s="587"/>
      <c r="AC24" s="587"/>
    </row>
    <row r="25" spans="1:29" x14ac:dyDescent="0.3">
      <c r="A25" s="594" t="s">
        <v>349</v>
      </c>
      <c r="B25" s="602"/>
      <c r="C25" s="589"/>
      <c r="D25" s="590"/>
      <c r="E25" s="590"/>
      <c r="F25" s="591"/>
      <c r="G25" s="592"/>
      <c r="H25" s="589"/>
      <c r="I25" s="590"/>
      <c r="J25" s="569"/>
      <c r="K25" s="569"/>
      <c r="L25" s="569"/>
      <c r="M25" s="569"/>
      <c r="N25" s="569"/>
      <c r="O25" s="585"/>
      <c r="P25" s="587"/>
      <c r="Q25" s="587"/>
      <c r="R25" s="587"/>
      <c r="S25" s="587"/>
      <c r="T25" s="587"/>
      <c r="U25" s="587"/>
      <c r="V25" s="587"/>
      <c r="W25" s="587"/>
      <c r="X25" s="587"/>
      <c r="Y25" s="587"/>
      <c r="Z25" s="587"/>
      <c r="AA25" s="587"/>
      <c r="AB25" s="587"/>
      <c r="AC25" s="587"/>
    </row>
    <row r="26" spans="1:29" x14ac:dyDescent="0.3">
      <c r="A26" s="594" t="s">
        <v>350</v>
      </c>
      <c r="B26" s="602"/>
      <c r="C26" s="589"/>
      <c r="D26" s="590"/>
      <c r="E26" s="590"/>
      <c r="F26" s="591"/>
      <c r="G26" s="592"/>
      <c r="H26" s="589"/>
      <c r="I26" s="590"/>
      <c r="J26" s="569"/>
      <c r="K26" s="569"/>
      <c r="L26" s="569"/>
      <c r="M26" s="569"/>
      <c r="N26" s="569"/>
      <c r="O26" s="585"/>
      <c r="P26" s="587"/>
      <c r="Q26" s="587"/>
      <c r="R26" s="587"/>
      <c r="S26" s="587"/>
      <c r="T26" s="587"/>
      <c r="U26" s="587"/>
      <c r="V26" s="587"/>
      <c r="W26" s="587"/>
      <c r="X26" s="587"/>
      <c r="Y26" s="587"/>
      <c r="Z26" s="587"/>
      <c r="AA26" s="587"/>
      <c r="AB26" s="587"/>
      <c r="AC26" s="587"/>
    </row>
    <row r="27" spans="1:29" x14ac:dyDescent="0.3">
      <c r="A27" s="594" t="s">
        <v>351</v>
      </c>
      <c r="B27" s="602"/>
      <c r="C27" s="589"/>
      <c r="D27" s="590"/>
      <c r="E27" s="590"/>
      <c r="F27" s="591"/>
      <c r="G27" s="592"/>
      <c r="H27" s="589"/>
      <c r="I27" s="590"/>
      <c r="J27" s="569"/>
      <c r="K27" s="569"/>
      <c r="L27" s="569"/>
      <c r="M27" s="569"/>
      <c r="N27" s="569"/>
      <c r="O27" s="585"/>
      <c r="P27" s="587"/>
      <c r="Q27" s="587"/>
      <c r="R27" s="587"/>
      <c r="S27" s="587"/>
      <c r="T27" s="587"/>
      <c r="U27" s="587"/>
      <c r="V27" s="587"/>
      <c r="W27" s="587"/>
      <c r="X27" s="587"/>
      <c r="Y27" s="587"/>
      <c r="Z27" s="587"/>
      <c r="AA27" s="587"/>
      <c r="AB27" s="587"/>
      <c r="AC27" s="587"/>
    </row>
    <row r="28" spans="1:29" x14ac:dyDescent="0.3">
      <c r="A28" s="594" t="s">
        <v>352</v>
      </c>
      <c r="B28" s="602"/>
      <c r="C28" s="589"/>
      <c r="D28" s="590"/>
      <c r="E28" s="590"/>
      <c r="F28" s="591"/>
      <c r="G28" s="592"/>
      <c r="H28" s="589"/>
      <c r="I28" s="590"/>
      <c r="J28" s="569"/>
      <c r="K28" s="569"/>
      <c r="L28" s="569"/>
      <c r="M28" s="569"/>
      <c r="N28" s="569"/>
      <c r="O28" s="585"/>
      <c r="P28" s="587"/>
      <c r="Q28" s="587"/>
      <c r="R28" s="587"/>
      <c r="S28" s="587"/>
      <c r="T28" s="587"/>
      <c r="U28" s="587"/>
      <c r="V28" s="587"/>
      <c r="W28" s="587"/>
      <c r="X28" s="587"/>
      <c r="Y28" s="587"/>
      <c r="Z28" s="587"/>
      <c r="AA28" s="587"/>
      <c r="AB28" s="587"/>
      <c r="AC28" s="587"/>
    </row>
    <row r="29" spans="1:29" x14ac:dyDescent="0.3">
      <c r="A29" s="594" t="s">
        <v>353</v>
      </c>
      <c r="B29" s="602"/>
      <c r="C29" s="589"/>
      <c r="D29" s="590"/>
      <c r="E29" s="590"/>
      <c r="F29" s="591"/>
      <c r="G29" s="592"/>
      <c r="H29" s="589"/>
      <c r="I29" s="590"/>
      <c r="J29" s="569"/>
      <c r="K29" s="569"/>
      <c r="L29" s="569"/>
      <c r="M29" s="569"/>
      <c r="N29" s="569"/>
      <c r="O29" s="585"/>
      <c r="P29" s="587"/>
      <c r="Q29" s="587"/>
      <c r="R29" s="587"/>
      <c r="S29" s="587"/>
      <c r="T29" s="587"/>
      <c r="U29" s="587"/>
      <c r="V29" s="587"/>
      <c r="W29" s="587"/>
      <c r="X29" s="587"/>
      <c r="Y29" s="587"/>
      <c r="Z29" s="587"/>
      <c r="AA29" s="587"/>
      <c r="AB29" s="587"/>
      <c r="AC29" s="587"/>
    </row>
    <row r="30" spans="1:29" x14ac:dyDescent="0.3">
      <c r="A30" s="594" t="s">
        <v>354</v>
      </c>
      <c r="B30" s="602"/>
      <c r="C30" s="589"/>
      <c r="D30" s="590"/>
      <c r="E30" s="590"/>
      <c r="F30" s="591"/>
      <c r="G30" s="592"/>
      <c r="H30" s="589"/>
      <c r="I30" s="590"/>
      <c r="J30" s="569"/>
      <c r="K30" s="569"/>
      <c r="L30" s="569"/>
      <c r="M30" s="569"/>
      <c r="N30" s="569"/>
      <c r="O30" s="585"/>
      <c r="P30" s="587"/>
      <c r="Q30" s="587"/>
      <c r="R30" s="587"/>
      <c r="S30" s="587"/>
      <c r="T30" s="587"/>
      <c r="U30" s="587"/>
      <c r="V30" s="587"/>
      <c r="W30" s="587"/>
      <c r="X30" s="587"/>
      <c r="Y30" s="587"/>
      <c r="Z30" s="587"/>
      <c r="AA30" s="587"/>
      <c r="AB30" s="587"/>
      <c r="AC30" s="587"/>
    </row>
    <row r="31" spans="1:29" x14ac:dyDescent="0.3">
      <c r="A31" s="594" t="s">
        <v>355</v>
      </c>
      <c r="B31" s="602"/>
      <c r="C31" s="589"/>
      <c r="D31" s="590"/>
      <c r="E31" s="590"/>
      <c r="F31" s="591"/>
      <c r="G31" s="592"/>
      <c r="H31" s="589"/>
      <c r="I31" s="590"/>
      <c r="J31" s="569"/>
      <c r="K31" s="569"/>
      <c r="L31" s="569"/>
      <c r="M31" s="569"/>
      <c r="N31" s="569"/>
      <c r="O31" s="585"/>
      <c r="P31" s="587"/>
      <c r="Q31" s="587"/>
      <c r="R31" s="587"/>
      <c r="S31" s="587"/>
      <c r="T31" s="587"/>
      <c r="U31" s="587"/>
      <c r="V31" s="587"/>
      <c r="W31" s="587"/>
      <c r="X31" s="587"/>
      <c r="Y31" s="587"/>
      <c r="Z31" s="587"/>
      <c r="AA31" s="587"/>
      <c r="AB31" s="587"/>
      <c r="AC31" s="587"/>
    </row>
    <row r="32" spans="1:29" x14ac:dyDescent="0.3">
      <c r="A32" s="594" t="s">
        <v>356</v>
      </c>
      <c r="B32" s="602"/>
      <c r="C32" s="589"/>
      <c r="D32" s="590"/>
      <c r="E32" s="590"/>
      <c r="F32" s="591"/>
      <c r="G32" s="592"/>
      <c r="H32" s="589"/>
      <c r="I32" s="590"/>
      <c r="J32" s="569"/>
      <c r="K32" s="569"/>
      <c r="L32" s="569"/>
      <c r="M32" s="569"/>
      <c r="N32" s="569"/>
      <c r="O32" s="585"/>
      <c r="P32" s="587"/>
      <c r="Q32" s="587"/>
      <c r="R32" s="587"/>
      <c r="S32" s="587"/>
      <c r="T32" s="587"/>
      <c r="U32" s="587"/>
      <c r="V32" s="587"/>
      <c r="W32" s="587"/>
      <c r="X32" s="587"/>
      <c r="Y32" s="587"/>
      <c r="Z32" s="587"/>
      <c r="AA32" s="587"/>
      <c r="AB32" s="587"/>
      <c r="AC32" s="587"/>
    </row>
    <row r="33" spans="1:29" x14ac:dyDescent="0.3">
      <c r="A33" s="594" t="s">
        <v>357</v>
      </c>
      <c r="B33" s="602"/>
      <c r="C33" s="589"/>
      <c r="D33" s="590"/>
      <c r="E33" s="590"/>
      <c r="F33" s="591"/>
      <c r="G33" s="592"/>
      <c r="H33" s="589"/>
      <c r="I33" s="590"/>
      <c r="J33" s="569"/>
      <c r="K33" s="569"/>
      <c r="L33" s="569"/>
      <c r="M33" s="569"/>
      <c r="N33" s="569"/>
      <c r="O33" s="585"/>
      <c r="P33" s="587"/>
      <c r="Q33" s="587"/>
      <c r="R33" s="587"/>
      <c r="S33" s="587"/>
      <c r="T33" s="587"/>
      <c r="U33" s="587"/>
      <c r="V33" s="587"/>
      <c r="W33" s="587"/>
      <c r="X33" s="587"/>
      <c r="Y33" s="587"/>
      <c r="Z33" s="587"/>
      <c r="AA33" s="587"/>
      <c r="AB33" s="587"/>
      <c r="AC33" s="587"/>
    </row>
    <row r="34" spans="1:29" ht="15" thickBot="1" x14ac:dyDescent="0.35">
      <c r="A34" s="595" t="s">
        <v>358</v>
      </c>
      <c r="B34" s="603"/>
      <c r="C34" s="597"/>
      <c r="D34" s="10"/>
      <c r="E34" s="10"/>
      <c r="F34" s="598"/>
      <c r="G34" s="596"/>
      <c r="H34" s="597"/>
      <c r="I34" s="10"/>
      <c r="J34" s="569"/>
      <c r="K34" s="569"/>
      <c r="L34" s="569"/>
      <c r="M34" s="569"/>
      <c r="N34" s="569"/>
      <c r="O34" s="585"/>
      <c r="P34" s="586"/>
      <c r="Q34" s="586"/>
      <c r="R34" s="586"/>
      <c r="S34" s="586"/>
      <c r="T34" s="586"/>
      <c r="U34" s="586"/>
      <c r="V34" s="586"/>
      <c r="W34" s="586"/>
      <c r="X34" s="586"/>
      <c r="Y34" s="586"/>
      <c r="Z34" s="586"/>
      <c r="AA34" s="586"/>
      <c r="AB34" s="586"/>
      <c r="AC34" s="586"/>
    </row>
    <row r="35" spans="1:29" ht="14.55" x14ac:dyDescent="0.35">
      <c r="C35" s="569"/>
      <c r="D35" s="569"/>
      <c r="E35" s="569"/>
      <c r="F35" s="569"/>
      <c r="G35" s="569"/>
      <c r="H35" s="569"/>
      <c r="I35" s="569"/>
      <c r="J35" s="569"/>
      <c r="K35" s="569"/>
      <c r="L35" s="569"/>
      <c r="M35" s="569"/>
      <c r="N35" s="569"/>
      <c r="O35" s="569"/>
      <c r="P35" s="569"/>
      <c r="Q35" s="569"/>
      <c r="R35" s="569"/>
      <c r="S35" s="569"/>
      <c r="T35" s="569"/>
      <c r="U35" s="569"/>
      <c r="V35" s="569"/>
      <c r="W35" s="569"/>
      <c r="X35" s="569"/>
      <c r="Y35" s="569"/>
      <c r="Z35" s="569"/>
      <c r="AA35" s="569"/>
      <c r="AB35" s="569"/>
    </row>
    <row r="36" spans="1:29" ht="14.55" x14ac:dyDescent="0.35">
      <c r="C36" s="569"/>
      <c r="D36" s="569"/>
      <c r="E36" s="569"/>
      <c r="F36" s="569"/>
      <c r="G36" s="569"/>
      <c r="H36" s="569"/>
      <c r="I36" s="569"/>
      <c r="J36" s="569"/>
      <c r="K36" s="569"/>
      <c r="L36" s="569"/>
      <c r="M36" s="569"/>
      <c r="N36" s="569"/>
      <c r="O36" s="569"/>
      <c r="P36" s="569"/>
      <c r="Q36" s="569"/>
      <c r="R36" s="569"/>
      <c r="S36" s="569"/>
      <c r="T36" s="569"/>
      <c r="U36" s="569"/>
      <c r="V36" s="569"/>
      <c r="W36" s="569"/>
      <c r="X36" s="569"/>
      <c r="Y36" s="569"/>
      <c r="Z36" s="569"/>
      <c r="AA36" s="569"/>
      <c r="AB36" s="569"/>
    </row>
    <row r="37" spans="1:29" ht="15" thickBot="1" x14ac:dyDescent="0.4">
      <c r="C37" s="569"/>
      <c r="D37" s="569"/>
      <c r="E37" s="569"/>
      <c r="F37" s="569"/>
      <c r="G37" s="569"/>
      <c r="H37" s="569"/>
      <c r="I37" s="569"/>
      <c r="J37" s="569"/>
      <c r="K37" s="569"/>
      <c r="L37" s="569"/>
      <c r="M37" s="569"/>
      <c r="N37" s="569"/>
      <c r="O37" s="569"/>
      <c r="P37" s="569"/>
      <c r="Q37" s="569"/>
      <c r="R37" s="569"/>
      <c r="S37" s="569"/>
      <c r="T37" s="569"/>
      <c r="U37" s="569"/>
      <c r="V37" s="569"/>
      <c r="W37" s="569"/>
      <c r="X37" s="569"/>
      <c r="Y37" s="569"/>
      <c r="Z37" s="569"/>
      <c r="AA37" s="569"/>
      <c r="AB37" s="569"/>
    </row>
    <row r="38" spans="1:29" ht="58.2" thickBot="1" x14ac:dyDescent="0.35">
      <c r="A38" s="570" t="s">
        <v>359</v>
      </c>
      <c r="B38" s="599" t="s">
        <v>322</v>
      </c>
      <c r="C38" s="572" t="s">
        <v>323</v>
      </c>
      <c r="D38" s="573" t="s">
        <v>324</v>
      </c>
      <c r="E38" s="573" t="s">
        <v>325</v>
      </c>
      <c r="F38" s="574" t="s">
        <v>87</v>
      </c>
      <c r="G38" s="571" t="s">
        <v>326</v>
      </c>
      <c r="H38" s="575" t="s">
        <v>323</v>
      </c>
      <c r="I38" s="576" t="s">
        <v>87</v>
      </c>
      <c r="J38" s="569"/>
      <c r="K38" s="569"/>
      <c r="L38" s="569"/>
      <c r="M38" s="569"/>
      <c r="N38" s="569"/>
      <c r="O38" s="569"/>
      <c r="P38" s="569"/>
      <c r="Q38" s="569"/>
      <c r="R38" s="569"/>
      <c r="S38" s="569"/>
      <c r="T38" s="569"/>
      <c r="U38" s="569"/>
      <c r="V38" s="569"/>
      <c r="W38" s="569"/>
      <c r="X38" s="569"/>
      <c r="Y38" s="569"/>
      <c r="Z38" s="569"/>
      <c r="AA38" s="569"/>
      <c r="AB38" s="569"/>
    </row>
    <row r="39" spans="1:29" ht="28.8" x14ac:dyDescent="0.3">
      <c r="A39" s="580" t="s">
        <v>112</v>
      </c>
      <c r="B39" s="600"/>
      <c r="C39" s="581"/>
      <c r="D39" s="582"/>
      <c r="E39" s="582"/>
      <c r="F39" s="583"/>
      <c r="G39" s="584"/>
      <c r="H39" s="581"/>
      <c r="I39" s="582"/>
      <c r="J39" s="569"/>
      <c r="K39" s="569"/>
      <c r="L39" s="569"/>
      <c r="M39" s="569"/>
      <c r="N39" s="569"/>
      <c r="O39" s="569"/>
      <c r="P39" s="569"/>
      <c r="Q39" s="569"/>
      <c r="R39" s="569"/>
      <c r="S39" s="569"/>
      <c r="T39" s="569"/>
      <c r="U39" s="569"/>
      <c r="V39" s="569"/>
      <c r="W39" s="569"/>
      <c r="X39" s="569"/>
      <c r="Y39" s="569"/>
      <c r="Z39" s="569"/>
      <c r="AA39" s="569"/>
      <c r="AB39" s="569"/>
    </row>
    <row r="40" spans="1:29" x14ac:dyDescent="0.3">
      <c r="A40" s="588" t="s">
        <v>327</v>
      </c>
      <c r="B40" s="601" t="s">
        <v>328</v>
      </c>
      <c r="C40" s="589"/>
      <c r="D40" s="590"/>
      <c r="E40" s="590"/>
      <c r="F40" s="591"/>
      <c r="G40" s="592"/>
      <c r="H40" s="589"/>
      <c r="I40" s="590"/>
      <c r="J40" s="569"/>
      <c r="K40" s="569"/>
      <c r="L40" s="569"/>
      <c r="M40" s="569"/>
      <c r="N40" s="569"/>
      <c r="O40" s="569"/>
      <c r="P40" s="569"/>
      <c r="Q40" s="569"/>
      <c r="R40" s="569"/>
      <c r="S40" s="569"/>
      <c r="T40" s="569"/>
      <c r="U40" s="569"/>
      <c r="V40" s="569"/>
      <c r="W40" s="569"/>
      <c r="X40" s="569"/>
      <c r="Y40" s="569"/>
      <c r="Z40" s="569"/>
      <c r="AA40" s="569"/>
      <c r="AB40" s="569"/>
    </row>
    <row r="41" spans="1:29" x14ac:dyDescent="0.3">
      <c r="A41" s="594" t="s">
        <v>329</v>
      </c>
      <c r="B41" s="602"/>
      <c r="C41" s="589"/>
      <c r="D41" s="590"/>
      <c r="E41" s="590"/>
      <c r="F41" s="591"/>
      <c r="G41" s="592"/>
      <c r="H41" s="589"/>
      <c r="I41" s="590"/>
      <c r="J41" s="569"/>
      <c r="K41" s="569"/>
      <c r="L41" s="569"/>
      <c r="M41" s="569"/>
      <c r="N41" s="569"/>
      <c r="O41" s="569"/>
      <c r="P41" s="569"/>
      <c r="Q41" s="569"/>
      <c r="R41" s="569"/>
      <c r="S41" s="569"/>
      <c r="T41" s="569"/>
      <c r="U41" s="569"/>
      <c r="V41" s="569"/>
      <c r="W41" s="569"/>
      <c r="X41" s="569"/>
      <c r="Y41" s="569"/>
      <c r="Z41" s="569"/>
      <c r="AA41" s="569"/>
      <c r="AB41" s="569"/>
    </row>
    <row r="42" spans="1:29" x14ac:dyDescent="0.3">
      <c r="A42" s="594" t="s">
        <v>330</v>
      </c>
      <c r="B42" s="602"/>
      <c r="C42" s="589"/>
      <c r="D42" s="590"/>
      <c r="E42" s="590"/>
      <c r="F42" s="591"/>
      <c r="G42" s="592"/>
      <c r="H42" s="589"/>
      <c r="I42" s="590"/>
      <c r="J42" s="569"/>
      <c r="K42" s="569"/>
      <c r="L42" s="569"/>
      <c r="M42" s="569"/>
      <c r="N42" s="569"/>
      <c r="O42" s="569"/>
      <c r="P42" s="569"/>
      <c r="Q42" s="569"/>
      <c r="R42" s="569"/>
      <c r="S42" s="569"/>
      <c r="T42" s="569"/>
      <c r="U42" s="569"/>
      <c r="V42" s="569"/>
      <c r="W42" s="569"/>
      <c r="X42" s="569"/>
      <c r="Y42" s="569"/>
      <c r="Z42" s="569"/>
      <c r="AA42" s="569"/>
      <c r="AB42" s="569"/>
    </row>
    <row r="43" spans="1:29" x14ac:dyDescent="0.3">
      <c r="A43" s="594" t="s">
        <v>331</v>
      </c>
      <c r="B43" s="602"/>
      <c r="C43" s="589"/>
      <c r="D43" s="590"/>
      <c r="E43" s="590"/>
      <c r="F43" s="591"/>
      <c r="G43" s="592"/>
      <c r="H43" s="589"/>
      <c r="I43" s="590"/>
      <c r="J43" s="569"/>
      <c r="K43" s="569"/>
      <c r="L43" s="569"/>
      <c r="M43" s="569"/>
      <c r="N43" s="569"/>
      <c r="O43" s="569"/>
      <c r="P43" s="569"/>
      <c r="Q43" s="569"/>
      <c r="R43" s="569"/>
      <c r="S43" s="569"/>
      <c r="T43" s="569"/>
      <c r="U43" s="569"/>
      <c r="V43" s="569"/>
      <c r="W43" s="569"/>
      <c r="X43" s="569"/>
      <c r="Y43" s="569"/>
      <c r="Z43" s="569"/>
      <c r="AA43" s="569"/>
      <c r="AB43" s="569"/>
    </row>
    <row r="44" spans="1:29" x14ac:dyDescent="0.3">
      <c r="A44" s="594" t="s">
        <v>332</v>
      </c>
      <c r="B44" s="602"/>
      <c r="C44" s="589"/>
      <c r="D44" s="590"/>
      <c r="E44" s="590"/>
      <c r="F44" s="591"/>
      <c r="G44" s="592"/>
      <c r="H44" s="589"/>
      <c r="I44" s="590"/>
      <c r="J44" s="569"/>
      <c r="K44" s="569"/>
      <c r="L44" s="569"/>
      <c r="M44" s="569"/>
      <c r="N44" s="569"/>
      <c r="O44" s="569"/>
      <c r="P44" s="569"/>
      <c r="Q44" s="569"/>
      <c r="R44" s="569"/>
      <c r="S44" s="569"/>
      <c r="T44" s="569"/>
      <c r="U44" s="569"/>
      <c r="V44" s="569"/>
      <c r="W44" s="569"/>
      <c r="X44" s="569"/>
      <c r="Y44" s="569"/>
      <c r="Z44" s="569"/>
      <c r="AA44" s="569"/>
      <c r="AB44" s="569"/>
    </row>
    <row r="45" spans="1:29" x14ac:dyDescent="0.3">
      <c r="A45" s="594" t="s">
        <v>333</v>
      </c>
      <c r="B45" s="602"/>
      <c r="C45" s="589"/>
      <c r="D45" s="590"/>
      <c r="E45" s="590"/>
      <c r="F45" s="591"/>
      <c r="G45" s="592"/>
      <c r="H45" s="589"/>
      <c r="I45" s="590"/>
      <c r="J45" s="569"/>
      <c r="K45" s="569"/>
      <c r="L45" s="569"/>
      <c r="M45" s="569"/>
      <c r="N45" s="569"/>
      <c r="O45" s="569"/>
      <c r="P45" s="569"/>
      <c r="Q45" s="569"/>
      <c r="R45" s="569"/>
      <c r="S45" s="569"/>
      <c r="T45" s="569"/>
      <c r="U45" s="569"/>
      <c r="V45" s="569"/>
      <c r="W45" s="569"/>
      <c r="X45" s="569"/>
      <c r="Y45" s="569"/>
      <c r="Z45" s="569"/>
      <c r="AA45" s="569"/>
      <c r="AB45" s="569"/>
    </row>
    <row r="46" spans="1:29" x14ac:dyDescent="0.3">
      <c r="A46" s="594" t="s">
        <v>334</v>
      </c>
      <c r="B46" s="602"/>
      <c r="C46" s="589"/>
      <c r="D46" s="590"/>
      <c r="E46" s="590"/>
      <c r="F46" s="591"/>
      <c r="G46" s="592"/>
      <c r="H46" s="589"/>
      <c r="I46" s="590"/>
      <c r="J46" s="569"/>
      <c r="K46" s="569"/>
      <c r="L46" s="569"/>
      <c r="M46" s="569"/>
      <c r="N46" s="569"/>
      <c r="O46" s="569"/>
      <c r="P46" s="569"/>
      <c r="Q46" s="569"/>
      <c r="R46" s="569"/>
      <c r="S46" s="569"/>
      <c r="T46" s="569"/>
      <c r="U46" s="569"/>
      <c r="V46" s="569"/>
      <c r="W46" s="569"/>
      <c r="X46" s="569"/>
      <c r="Y46" s="569"/>
      <c r="Z46" s="569"/>
      <c r="AA46" s="569"/>
      <c r="AB46" s="569"/>
    </row>
    <row r="47" spans="1:29" x14ac:dyDescent="0.3">
      <c r="A47" s="594" t="s">
        <v>335</v>
      </c>
      <c r="B47" s="602"/>
      <c r="C47" s="589"/>
      <c r="D47" s="590"/>
      <c r="E47" s="590"/>
      <c r="F47" s="591"/>
      <c r="G47" s="592"/>
      <c r="H47" s="589"/>
      <c r="I47" s="590"/>
      <c r="J47" s="569"/>
      <c r="K47" s="569"/>
      <c r="L47" s="569"/>
      <c r="M47" s="569"/>
      <c r="N47" s="569"/>
      <c r="O47" s="569"/>
      <c r="P47" s="569"/>
      <c r="Q47" s="569"/>
      <c r="R47" s="569"/>
      <c r="S47" s="569"/>
      <c r="T47" s="569"/>
      <c r="U47" s="569"/>
      <c r="V47" s="569"/>
      <c r="W47" s="569"/>
      <c r="X47" s="569"/>
      <c r="Y47" s="569"/>
      <c r="Z47" s="569"/>
      <c r="AA47" s="569"/>
      <c r="AB47" s="569"/>
    </row>
    <row r="48" spans="1:29" x14ac:dyDescent="0.3">
      <c r="A48" s="594" t="s">
        <v>336</v>
      </c>
      <c r="B48" s="602"/>
      <c r="C48" s="589"/>
      <c r="D48" s="590"/>
      <c r="E48" s="590"/>
      <c r="F48" s="591"/>
      <c r="G48" s="592"/>
      <c r="H48" s="589"/>
      <c r="I48" s="590"/>
      <c r="J48" s="569"/>
      <c r="K48" s="569"/>
      <c r="L48" s="569"/>
      <c r="M48" s="569"/>
      <c r="N48" s="569"/>
      <c r="O48" s="569"/>
      <c r="P48" s="569"/>
      <c r="Q48" s="569"/>
      <c r="R48" s="569"/>
      <c r="S48" s="569"/>
      <c r="T48" s="569"/>
      <c r="U48" s="569"/>
      <c r="V48" s="569"/>
      <c r="W48" s="569"/>
      <c r="X48" s="569"/>
      <c r="Y48" s="569"/>
      <c r="Z48" s="569"/>
      <c r="AA48" s="569"/>
      <c r="AB48" s="569"/>
    </row>
    <row r="49" spans="1:28" x14ac:dyDescent="0.3">
      <c r="A49" s="594" t="s">
        <v>337</v>
      </c>
      <c r="B49" s="602"/>
      <c r="C49" s="589"/>
      <c r="D49" s="590"/>
      <c r="E49" s="590"/>
      <c r="F49" s="591"/>
      <c r="G49" s="592"/>
      <c r="H49" s="589"/>
      <c r="I49" s="590"/>
      <c r="J49" s="569"/>
      <c r="K49" s="569"/>
      <c r="L49" s="569"/>
      <c r="M49" s="569"/>
      <c r="N49" s="569"/>
      <c r="O49" s="569"/>
      <c r="P49" s="569"/>
      <c r="Q49" s="569"/>
      <c r="R49" s="569"/>
      <c r="S49" s="569"/>
      <c r="T49" s="569"/>
      <c r="U49" s="569"/>
      <c r="V49" s="569"/>
      <c r="W49" s="569"/>
      <c r="X49" s="569"/>
      <c r="Y49" s="569"/>
      <c r="Z49" s="569"/>
      <c r="AA49" s="569"/>
      <c r="AB49" s="569"/>
    </row>
    <row r="50" spans="1:28" x14ac:dyDescent="0.3">
      <c r="A50" s="594" t="s">
        <v>338</v>
      </c>
      <c r="B50" s="602"/>
      <c r="C50" s="589"/>
      <c r="D50" s="590"/>
      <c r="E50" s="590"/>
      <c r="F50" s="591"/>
      <c r="G50" s="592"/>
      <c r="H50" s="589"/>
      <c r="I50" s="590"/>
      <c r="J50" s="569"/>
      <c r="K50" s="569"/>
      <c r="L50" s="569"/>
      <c r="M50" s="569"/>
      <c r="N50" s="569"/>
      <c r="O50" s="569"/>
      <c r="P50" s="569"/>
      <c r="Q50" s="569"/>
      <c r="R50" s="569"/>
      <c r="S50" s="569"/>
      <c r="T50" s="569"/>
      <c r="U50" s="569"/>
      <c r="V50" s="569"/>
      <c r="W50" s="569"/>
      <c r="X50" s="569"/>
      <c r="Y50" s="569"/>
      <c r="Z50" s="569"/>
      <c r="AA50" s="569"/>
      <c r="AB50" s="569"/>
    </row>
    <row r="51" spans="1:28" x14ac:dyDescent="0.3">
      <c r="A51" s="594" t="s">
        <v>339</v>
      </c>
      <c r="B51" s="602"/>
      <c r="C51" s="589"/>
      <c r="D51" s="590"/>
      <c r="E51" s="590"/>
      <c r="F51" s="591"/>
      <c r="G51" s="592"/>
      <c r="H51" s="589"/>
      <c r="I51" s="590"/>
      <c r="J51" s="569"/>
      <c r="K51" s="569"/>
      <c r="L51" s="569"/>
      <c r="M51" s="569"/>
      <c r="N51" s="569"/>
      <c r="O51" s="569"/>
      <c r="P51" s="569"/>
      <c r="Q51" s="569"/>
      <c r="R51" s="569"/>
      <c r="S51" s="569"/>
      <c r="T51" s="569"/>
      <c r="U51" s="569"/>
      <c r="V51" s="569"/>
      <c r="W51" s="569"/>
      <c r="X51" s="569"/>
      <c r="Y51" s="569"/>
      <c r="Z51" s="569"/>
      <c r="AA51" s="569"/>
      <c r="AB51" s="569"/>
    </row>
    <row r="52" spans="1:28" x14ac:dyDescent="0.3">
      <c r="A52" s="594" t="s">
        <v>340</v>
      </c>
      <c r="B52" s="602"/>
      <c r="C52" s="589"/>
      <c r="D52" s="590"/>
      <c r="E52" s="590"/>
      <c r="F52" s="591"/>
      <c r="G52" s="592"/>
      <c r="H52" s="589"/>
      <c r="I52" s="590"/>
      <c r="J52" s="569"/>
      <c r="K52" s="569"/>
      <c r="L52" s="569"/>
      <c r="M52" s="569"/>
      <c r="N52" s="569"/>
      <c r="O52" s="569"/>
      <c r="P52" s="569"/>
      <c r="Q52" s="569"/>
      <c r="R52" s="569"/>
      <c r="S52" s="569"/>
      <c r="T52" s="569"/>
      <c r="U52" s="569"/>
      <c r="V52" s="569"/>
      <c r="W52" s="569"/>
      <c r="X52" s="569"/>
      <c r="Y52" s="569"/>
      <c r="Z52" s="569"/>
      <c r="AA52" s="569"/>
      <c r="AB52" s="569"/>
    </row>
    <row r="53" spans="1:28" x14ac:dyDescent="0.3">
      <c r="A53" s="594" t="s">
        <v>341</v>
      </c>
      <c r="B53" s="602"/>
      <c r="C53" s="589"/>
      <c r="D53" s="590"/>
      <c r="E53" s="590"/>
      <c r="F53" s="591"/>
      <c r="G53" s="592"/>
      <c r="H53" s="589"/>
      <c r="I53" s="590"/>
      <c r="J53" s="569"/>
      <c r="K53" s="569"/>
      <c r="L53" s="569"/>
      <c r="M53" s="569"/>
      <c r="N53" s="569"/>
      <c r="O53" s="569"/>
      <c r="P53" s="569"/>
      <c r="Q53" s="569"/>
      <c r="R53" s="569"/>
      <c r="S53" s="569"/>
      <c r="T53" s="569"/>
      <c r="U53" s="569"/>
      <c r="V53" s="569"/>
      <c r="W53" s="569"/>
      <c r="X53" s="569"/>
      <c r="Y53" s="569"/>
      <c r="Z53" s="569"/>
      <c r="AA53" s="569"/>
      <c r="AB53" s="569"/>
    </row>
    <row r="54" spans="1:28" x14ac:dyDescent="0.3">
      <c r="A54" s="594" t="s">
        <v>342</v>
      </c>
      <c r="B54" s="602"/>
      <c r="C54" s="589"/>
      <c r="D54" s="590"/>
      <c r="E54" s="590"/>
      <c r="F54" s="591"/>
      <c r="G54" s="592"/>
      <c r="H54" s="589"/>
      <c r="I54" s="590"/>
      <c r="J54" s="569"/>
      <c r="K54" s="569"/>
      <c r="L54" s="569"/>
      <c r="M54" s="569"/>
      <c r="N54" s="569"/>
      <c r="O54" s="569"/>
      <c r="P54" s="569"/>
      <c r="Q54" s="569"/>
      <c r="R54" s="569"/>
      <c r="S54" s="569"/>
      <c r="T54" s="569"/>
      <c r="U54" s="569"/>
      <c r="V54" s="569"/>
      <c r="W54" s="569"/>
      <c r="X54" s="569"/>
      <c r="Y54" s="569"/>
      <c r="Z54" s="569"/>
      <c r="AA54" s="569"/>
      <c r="AB54" s="569"/>
    </row>
    <row r="55" spans="1:28" x14ac:dyDescent="0.3">
      <c r="A55" s="594" t="s">
        <v>343</v>
      </c>
      <c r="B55" s="602"/>
      <c r="C55" s="589"/>
      <c r="D55" s="590"/>
      <c r="E55" s="590"/>
      <c r="F55" s="591"/>
      <c r="G55" s="592"/>
      <c r="H55" s="589"/>
      <c r="I55" s="590"/>
      <c r="J55" s="569"/>
      <c r="K55" s="569"/>
      <c r="L55" s="569"/>
      <c r="M55" s="569"/>
      <c r="N55" s="569"/>
      <c r="O55" s="569"/>
      <c r="P55" s="569"/>
      <c r="Q55" s="569"/>
      <c r="R55" s="569"/>
      <c r="S55" s="569"/>
      <c r="T55" s="569"/>
      <c r="U55" s="569"/>
      <c r="V55" s="569"/>
      <c r="W55" s="569"/>
      <c r="X55" s="569"/>
      <c r="Y55" s="569"/>
      <c r="Z55" s="569"/>
      <c r="AA55" s="569"/>
      <c r="AB55" s="569"/>
    </row>
    <row r="56" spans="1:28" x14ac:dyDescent="0.3">
      <c r="A56" s="594" t="s">
        <v>344</v>
      </c>
      <c r="B56" s="602"/>
      <c r="C56" s="589"/>
      <c r="D56" s="590"/>
      <c r="E56" s="590"/>
      <c r="F56" s="591"/>
      <c r="G56" s="592"/>
      <c r="H56" s="589"/>
      <c r="I56" s="590"/>
      <c r="J56" s="569"/>
      <c r="K56" s="569"/>
      <c r="L56" s="569"/>
      <c r="M56" s="569"/>
      <c r="N56" s="569"/>
      <c r="O56" s="569"/>
      <c r="P56" s="569"/>
      <c r="Q56" s="569"/>
      <c r="R56" s="569"/>
      <c r="S56" s="569"/>
      <c r="T56" s="569"/>
      <c r="U56" s="569"/>
      <c r="V56" s="569"/>
      <c r="W56" s="569"/>
      <c r="X56" s="569"/>
      <c r="Y56" s="569"/>
      <c r="Z56" s="569"/>
      <c r="AA56" s="569"/>
      <c r="AB56" s="569"/>
    </row>
    <row r="57" spans="1:28" x14ac:dyDescent="0.3">
      <c r="A57" s="594" t="s">
        <v>345</v>
      </c>
      <c r="B57" s="602"/>
      <c r="C57" s="589"/>
      <c r="D57" s="590"/>
      <c r="E57" s="590"/>
      <c r="F57" s="591"/>
      <c r="G57" s="592"/>
      <c r="H57" s="589"/>
      <c r="I57" s="590"/>
      <c r="J57" s="569"/>
      <c r="K57" s="569"/>
      <c r="L57" s="569"/>
      <c r="M57" s="569"/>
      <c r="N57" s="569"/>
      <c r="O57" s="569"/>
      <c r="P57" s="569"/>
      <c r="Q57" s="569"/>
      <c r="R57" s="569"/>
      <c r="S57" s="569"/>
      <c r="T57" s="569"/>
      <c r="U57" s="569"/>
      <c r="V57" s="569"/>
      <c r="W57" s="569"/>
      <c r="X57" s="569"/>
      <c r="Y57" s="569"/>
      <c r="Z57" s="569"/>
      <c r="AA57" s="569"/>
      <c r="AB57" s="569"/>
    </row>
    <row r="58" spans="1:28" x14ac:dyDescent="0.3">
      <c r="A58" s="594" t="s">
        <v>346</v>
      </c>
      <c r="B58" s="602"/>
      <c r="C58" s="589"/>
      <c r="D58" s="590"/>
      <c r="E58" s="590"/>
      <c r="F58" s="591"/>
      <c r="G58" s="592"/>
      <c r="H58" s="589"/>
      <c r="I58" s="590"/>
      <c r="J58" s="569"/>
      <c r="K58" s="569"/>
      <c r="L58" s="569"/>
      <c r="M58" s="569"/>
      <c r="N58" s="569"/>
      <c r="O58" s="569"/>
      <c r="P58" s="569"/>
      <c r="Q58" s="569"/>
      <c r="R58" s="569"/>
      <c r="S58" s="569"/>
      <c r="T58" s="569"/>
      <c r="U58" s="569"/>
      <c r="V58" s="569"/>
      <c r="W58" s="569"/>
      <c r="X58" s="569"/>
      <c r="Y58" s="569"/>
      <c r="Z58" s="569"/>
      <c r="AA58" s="569"/>
      <c r="AB58" s="569"/>
    </row>
    <row r="59" spans="1:28" x14ac:dyDescent="0.3">
      <c r="A59" s="594" t="s">
        <v>347</v>
      </c>
      <c r="B59" s="602"/>
      <c r="C59" s="589"/>
      <c r="D59" s="590"/>
      <c r="E59" s="590"/>
      <c r="F59" s="591"/>
      <c r="G59" s="592"/>
      <c r="H59" s="589"/>
      <c r="I59" s="590"/>
      <c r="J59" s="569"/>
      <c r="K59" s="569"/>
      <c r="L59" s="569"/>
      <c r="M59" s="569"/>
      <c r="N59" s="569"/>
      <c r="O59" s="569"/>
      <c r="P59" s="569"/>
      <c r="Q59" s="569"/>
      <c r="R59" s="569"/>
      <c r="S59" s="569"/>
      <c r="T59" s="569"/>
      <c r="U59" s="569"/>
      <c r="V59" s="569"/>
      <c r="W59" s="569"/>
      <c r="X59" s="569"/>
      <c r="Y59" s="569"/>
      <c r="Z59" s="569"/>
      <c r="AA59" s="569"/>
      <c r="AB59" s="569"/>
    </row>
    <row r="60" spans="1:28" x14ac:dyDescent="0.3">
      <c r="A60" s="594" t="s">
        <v>348</v>
      </c>
      <c r="B60" s="602"/>
      <c r="C60" s="589"/>
      <c r="D60" s="590"/>
      <c r="E60" s="590"/>
      <c r="F60" s="591"/>
      <c r="G60" s="592"/>
      <c r="H60" s="589"/>
      <c r="I60" s="590"/>
      <c r="J60" s="569"/>
      <c r="K60" s="569"/>
      <c r="L60" s="569"/>
      <c r="M60" s="569"/>
      <c r="N60" s="569"/>
      <c r="O60" s="569"/>
      <c r="P60" s="569"/>
      <c r="Q60" s="569"/>
      <c r="R60" s="569"/>
      <c r="S60" s="569"/>
      <c r="T60" s="569"/>
      <c r="U60" s="569"/>
      <c r="V60" s="569"/>
      <c r="W60" s="569"/>
      <c r="X60" s="569"/>
      <c r="Y60" s="569"/>
      <c r="Z60" s="569"/>
      <c r="AA60" s="569"/>
      <c r="AB60" s="569"/>
    </row>
    <row r="61" spans="1:28" x14ac:dyDescent="0.3">
      <c r="A61" s="594" t="s">
        <v>349</v>
      </c>
      <c r="B61" s="602"/>
      <c r="C61" s="589"/>
      <c r="D61" s="590"/>
      <c r="E61" s="590"/>
      <c r="F61" s="591"/>
      <c r="G61" s="592"/>
      <c r="H61" s="589"/>
      <c r="I61" s="590"/>
      <c r="J61" s="569"/>
      <c r="K61" s="569"/>
      <c r="L61" s="569"/>
      <c r="M61" s="569"/>
      <c r="N61" s="569"/>
      <c r="O61" s="569"/>
      <c r="P61" s="569"/>
      <c r="Q61" s="569"/>
      <c r="R61" s="569"/>
      <c r="S61" s="569"/>
      <c r="T61" s="569"/>
      <c r="U61" s="569"/>
      <c r="V61" s="569"/>
      <c r="W61" s="569"/>
      <c r="X61" s="569"/>
      <c r="Y61" s="569"/>
      <c r="Z61" s="569"/>
      <c r="AA61" s="569"/>
      <c r="AB61" s="569"/>
    </row>
    <row r="62" spans="1:28" x14ac:dyDescent="0.3">
      <c r="A62" s="594" t="s">
        <v>350</v>
      </c>
      <c r="B62" s="602"/>
      <c r="C62" s="589"/>
      <c r="D62" s="590"/>
      <c r="E62" s="590"/>
      <c r="F62" s="591"/>
      <c r="G62" s="592"/>
      <c r="H62" s="589"/>
      <c r="I62" s="590"/>
      <c r="J62" s="569"/>
      <c r="K62" s="569"/>
      <c r="L62" s="569"/>
      <c r="M62" s="569"/>
      <c r="N62" s="569"/>
      <c r="O62" s="569"/>
      <c r="P62" s="569"/>
      <c r="Q62" s="569"/>
      <c r="R62" s="569"/>
      <c r="S62" s="569"/>
      <c r="T62" s="569"/>
      <c r="U62" s="569"/>
      <c r="V62" s="569"/>
      <c r="W62" s="569"/>
      <c r="X62" s="569"/>
      <c r="Y62" s="569"/>
      <c r="Z62" s="569"/>
      <c r="AA62" s="569"/>
      <c r="AB62" s="569"/>
    </row>
    <row r="63" spans="1:28" x14ac:dyDescent="0.3">
      <c r="A63" s="594" t="s">
        <v>351</v>
      </c>
      <c r="B63" s="602"/>
      <c r="C63" s="589"/>
      <c r="D63" s="590"/>
      <c r="E63" s="590"/>
      <c r="F63" s="591"/>
      <c r="G63" s="592"/>
      <c r="H63" s="589"/>
      <c r="I63" s="590"/>
      <c r="J63" s="569"/>
      <c r="K63" s="569"/>
      <c r="L63" s="569"/>
      <c r="M63" s="569"/>
      <c r="N63" s="569"/>
      <c r="O63" s="569"/>
      <c r="P63" s="569"/>
      <c r="Q63" s="569"/>
      <c r="R63" s="569"/>
      <c r="S63" s="569"/>
      <c r="T63" s="569"/>
      <c r="U63" s="569"/>
      <c r="V63" s="569"/>
      <c r="W63" s="569"/>
      <c r="X63" s="569"/>
      <c r="Y63" s="569"/>
      <c r="Z63" s="569"/>
      <c r="AA63" s="569"/>
      <c r="AB63" s="569"/>
    </row>
    <row r="64" spans="1:28" x14ac:dyDescent="0.3">
      <c r="A64" s="594" t="s">
        <v>352</v>
      </c>
      <c r="B64" s="602"/>
      <c r="C64" s="589"/>
      <c r="D64" s="590"/>
      <c r="E64" s="590"/>
      <c r="F64" s="591"/>
      <c r="G64" s="592"/>
      <c r="H64" s="589"/>
      <c r="I64" s="590"/>
      <c r="J64" s="569"/>
      <c r="K64" s="569"/>
      <c r="L64" s="569"/>
      <c r="M64" s="569"/>
      <c r="N64" s="569"/>
      <c r="O64" s="569"/>
      <c r="P64" s="569"/>
      <c r="Q64" s="569"/>
      <c r="R64" s="569"/>
      <c r="S64" s="569"/>
      <c r="T64" s="569"/>
      <c r="U64" s="569"/>
      <c r="V64" s="569"/>
      <c r="W64" s="569"/>
      <c r="X64" s="569"/>
      <c r="Y64" s="569"/>
      <c r="Z64" s="569"/>
      <c r="AA64" s="569"/>
      <c r="AB64" s="569"/>
    </row>
    <row r="65" spans="1:28" x14ac:dyDescent="0.3">
      <c r="A65" s="594" t="s">
        <v>353</v>
      </c>
      <c r="B65" s="602"/>
      <c r="C65" s="589"/>
      <c r="D65" s="590"/>
      <c r="E65" s="590"/>
      <c r="F65" s="591"/>
      <c r="G65" s="592"/>
      <c r="H65" s="589"/>
      <c r="I65" s="590"/>
      <c r="J65" s="569"/>
      <c r="K65" s="569"/>
      <c r="L65" s="569"/>
      <c r="M65" s="569"/>
      <c r="N65" s="569"/>
      <c r="O65" s="569"/>
      <c r="P65" s="569"/>
      <c r="Q65" s="569"/>
      <c r="R65" s="569"/>
      <c r="S65" s="569"/>
      <c r="T65" s="569"/>
      <c r="U65" s="569"/>
      <c r="V65" s="569"/>
      <c r="W65" s="569"/>
      <c r="X65" s="569"/>
      <c r="Y65" s="569"/>
      <c r="Z65" s="569"/>
      <c r="AA65" s="569"/>
      <c r="AB65" s="569"/>
    </row>
    <row r="66" spans="1:28" x14ac:dyDescent="0.3">
      <c r="A66" s="594" t="s">
        <v>354</v>
      </c>
      <c r="B66" s="602"/>
      <c r="C66" s="589"/>
      <c r="D66" s="590"/>
      <c r="E66" s="590"/>
      <c r="F66" s="591"/>
      <c r="G66" s="592"/>
      <c r="H66" s="589"/>
      <c r="I66" s="590"/>
      <c r="J66" s="569"/>
      <c r="K66" s="569"/>
      <c r="L66" s="569"/>
      <c r="M66" s="569"/>
      <c r="N66" s="569"/>
      <c r="O66" s="569"/>
      <c r="P66" s="569"/>
      <c r="Q66" s="569"/>
      <c r="R66" s="569"/>
      <c r="S66" s="569"/>
      <c r="T66" s="569"/>
      <c r="U66" s="569"/>
      <c r="V66" s="569"/>
      <c r="W66" s="569"/>
      <c r="X66" s="569"/>
      <c r="Y66" s="569"/>
      <c r="Z66" s="569"/>
      <c r="AA66" s="569"/>
      <c r="AB66" s="569"/>
    </row>
    <row r="67" spans="1:28" x14ac:dyDescent="0.3">
      <c r="A67" s="594" t="s">
        <v>355</v>
      </c>
      <c r="B67" s="602"/>
      <c r="C67" s="589"/>
      <c r="D67" s="590"/>
      <c r="E67" s="590"/>
      <c r="F67" s="591"/>
      <c r="G67" s="592"/>
      <c r="H67" s="589"/>
      <c r="I67" s="590"/>
      <c r="J67" s="569"/>
      <c r="K67" s="569"/>
      <c r="L67" s="569"/>
      <c r="M67" s="569"/>
      <c r="N67" s="569"/>
      <c r="O67" s="569"/>
      <c r="P67" s="569"/>
      <c r="Q67" s="569"/>
      <c r="R67" s="569"/>
      <c r="S67" s="569"/>
      <c r="T67" s="569"/>
      <c r="U67" s="569"/>
      <c r="V67" s="569"/>
      <c r="W67" s="569"/>
      <c r="X67" s="569"/>
      <c r="Y67" s="569"/>
      <c r="Z67" s="569"/>
      <c r="AA67" s="569"/>
      <c r="AB67" s="569"/>
    </row>
    <row r="68" spans="1:28" x14ac:dyDescent="0.3">
      <c r="A68" s="594" t="s">
        <v>356</v>
      </c>
      <c r="B68" s="602"/>
      <c r="C68" s="589"/>
      <c r="D68" s="590"/>
      <c r="E68" s="590"/>
      <c r="F68" s="591"/>
      <c r="G68" s="592"/>
      <c r="H68" s="589"/>
      <c r="I68" s="590"/>
      <c r="J68" s="569"/>
      <c r="K68" s="569"/>
      <c r="L68" s="569"/>
      <c r="M68" s="569"/>
      <c r="N68" s="569"/>
      <c r="O68" s="569"/>
      <c r="P68" s="569"/>
      <c r="Q68" s="569"/>
      <c r="R68" s="569"/>
      <c r="S68" s="569"/>
      <c r="T68" s="569"/>
      <c r="U68" s="569"/>
      <c r="V68" s="569"/>
      <c r="W68" s="569"/>
      <c r="X68" s="569"/>
      <c r="Y68" s="569"/>
      <c r="Z68" s="569"/>
      <c r="AA68" s="569"/>
      <c r="AB68" s="569"/>
    </row>
    <row r="69" spans="1:28" x14ac:dyDescent="0.3">
      <c r="A69" s="594" t="s">
        <v>357</v>
      </c>
      <c r="B69" s="602"/>
      <c r="C69" s="589"/>
      <c r="D69" s="590"/>
      <c r="E69" s="590"/>
      <c r="F69" s="591"/>
      <c r="G69" s="592"/>
      <c r="H69" s="589"/>
      <c r="I69" s="590"/>
      <c r="J69" s="569"/>
      <c r="K69" s="569"/>
      <c r="L69" s="569"/>
      <c r="M69" s="569"/>
      <c r="N69" s="569"/>
      <c r="O69" s="569"/>
      <c r="P69" s="569"/>
      <c r="Q69" s="569"/>
      <c r="R69" s="569"/>
      <c r="S69" s="569"/>
      <c r="T69" s="569"/>
      <c r="U69" s="569"/>
      <c r="V69" s="569"/>
      <c r="W69" s="569"/>
      <c r="X69" s="569"/>
      <c r="Y69" s="569"/>
      <c r="Z69" s="569"/>
      <c r="AA69" s="569"/>
      <c r="AB69" s="569"/>
    </row>
    <row r="70" spans="1:28" ht="15" thickBot="1" x14ac:dyDescent="0.35">
      <c r="A70" s="595" t="s">
        <v>358</v>
      </c>
      <c r="B70" s="603"/>
      <c r="C70" s="597"/>
      <c r="D70" s="10"/>
      <c r="E70" s="10"/>
      <c r="F70" s="598"/>
      <c r="G70" s="596"/>
      <c r="H70" s="597"/>
      <c r="I70" s="10"/>
      <c r="J70" s="569"/>
      <c r="K70" s="569"/>
      <c r="L70" s="569"/>
      <c r="M70" s="569"/>
      <c r="N70" s="569"/>
      <c r="O70" s="569"/>
      <c r="P70" s="569"/>
      <c r="Q70" s="569"/>
      <c r="R70" s="569"/>
      <c r="S70" s="569"/>
      <c r="T70" s="569"/>
      <c r="U70" s="569"/>
      <c r="V70" s="569"/>
      <c r="W70" s="569"/>
      <c r="X70" s="569"/>
      <c r="Y70" s="569"/>
      <c r="Z70" s="569"/>
      <c r="AA70" s="569"/>
      <c r="AB70" s="569"/>
    </row>
    <row r="71" spans="1:28" x14ac:dyDescent="0.3">
      <c r="C71" s="569"/>
      <c r="D71" s="569"/>
      <c r="E71" s="569"/>
      <c r="F71" s="569"/>
      <c r="G71" s="569"/>
      <c r="H71" s="569"/>
      <c r="I71" s="569"/>
      <c r="J71" s="569"/>
      <c r="K71" s="569"/>
      <c r="L71" s="569"/>
      <c r="M71" s="569"/>
      <c r="N71" s="569"/>
      <c r="O71" s="569"/>
      <c r="P71" s="569"/>
      <c r="Q71" s="569"/>
      <c r="R71" s="569"/>
      <c r="S71" s="569"/>
      <c r="T71" s="569"/>
      <c r="U71" s="569"/>
      <c r="V71" s="569"/>
      <c r="W71" s="569"/>
      <c r="X71" s="569"/>
      <c r="Y71" s="569"/>
      <c r="Z71" s="569"/>
      <c r="AA71" s="569"/>
      <c r="AB71" s="569"/>
    </row>
    <row r="72" spans="1:28" x14ac:dyDescent="0.3">
      <c r="C72" s="569"/>
      <c r="D72" s="569"/>
      <c r="E72" s="569"/>
      <c r="F72" s="569"/>
      <c r="G72" s="569"/>
      <c r="H72" s="569"/>
      <c r="I72" s="569"/>
      <c r="J72" s="569"/>
      <c r="K72" s="569"/>
      <c r="L72" s="569"/>
      <c r="M72" s="569"/>
      <c r="N72" s="569"/>
      <c r="O72" s="569"/>
      <c r="P72" s="569"/>
      <c r="Q72" s="569"/>
      <c r="R72" s="569"/>
      <c r="S72" s="569"/>
      <c r="T72" s="569"/>
      <c r="U72" s="569"/>
      <c r="V72" s="569"/>
      <c r="W72" s="569"/>
      <c r="X72" s="569"/>
      <c r="Y72" s="569"/>
      <c r="Z72" s="569"/>
      <c r="AA72" s="569"/>
      <c r="AB72" s="569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workbookViewId="0">
      <selection activeCell="D109" sqref="D109"/>
    </sheetView>
  </sheetViews>
  <sheetFormatPr defaultRowHeight="14.4" x14ac:dyDescent="0.3"/>
  <cols>
    <col min="1" max="1" width="36.33203125" bestFit="1" customWidth="1"/>
    <col min="2" max="2" width="9.88671875" bestFit="1" customWidth="1"/>
    <col min="4" max="4" width="13.5546875" bestFit="1" customWidth="1"/>
    <col min="6" max="8" width="11.77734375" bestFit="1" customWidth="1"/>
    <col min="9" max="9" width="12.21875" bestFit="1" customWidth="1"/>
  </cols>
  <sheetData>
    <row r="1" spans="1:9" ht="15" thickBot="1" x14ac:dyDescent="0.4"/>
    <row r="2" spans="1:9" x14ac:dyDescent="0.3">
      <c r="A2" s="804" t="str">
        <f>'Parametre - Agendové IS'!G1</f>
        <v>Modul 1</v>
      </c>
      <c r="B2" s="805"/>
      <c r="C2" s="806"/>
      <c r="D2" s="810" t="s">
        <v>67</v>
      </c>
      <c r="E2" s="811"/>
      <c r="F2" s="615" t="s">
        <v>360</v>
      </c>
      <c r="G2" s="615" t="s">
        <v>361</v>
      </c>
      <c r="H2" s="615" t="s">
        <v>362</v>
      </c>
      <c r="I2" s="615" t="s">
        <v>363</v>
      </c>
    </row>
    <row r="3" spans="1:9" ht="15" thickBot="1" x14ac:dyDescent="0.35">
      <c r="A3" s="807"/>
      <c r="B3" s="808"/>
      <c r="C3" s="809"/>
      <c r="D3" s="616" t="s">
        <v>364</v>
      </c>
      <c r="E3" s="617" t="s">
        <v>98</v>
      </c>
      <c r="F3" s="618" t="s">
        <v>98</v>
      </c>
      <c r="G3" s="618" t="s">
        <v>98</v>
      </c>
      <c r="H3" s="618" t="s">
        <v>98</v>
      </c>
      <c r="I3" s="618" t="s">
        <v>98</v>
      </c>
    </row>
    <row r="4" spans="1:9" ht="15" customHeight="1" x14ac:dyDescent="0.3">
      <c r="A4" s="798" t="s">
        <v>365</v>
      </c>
      <c r="B4" s="801" t="s">
        <v>170</v>
      </c>
      <c r="C4" s="604" t="s">
        <v>100</v>
      </c>
      <c r="D4" s="619" t="str">
        <f>IF(E4='Parametre - Agendové IS'!H87,"OK","Chyba počtu FTE")</f>
        <v>OK</v>
      </c>
      <c r="E4" s="605">
        <f t="shared" ref="E4:E33" si="0">F4+G4+H4+I4</f>
        <v>0</v>
      </c>
      <c r="F4" s="607"/>
      <c r="G4" s="607"/>
      <c r="H4" s="607"/>
      <c r="I4" s="607"/>
    </row>
    <row r="5" spans="1:9" x14ac:dyDescent="0.3">
      <c r="A5" s="799"/>
      <c r="B5" s="802"/>
      <c r="C5" s="608" t="s">
        <v>101</v>
      </c>
      <c r="D5" s="609" t="str">
        <f>IF(E5='Parametre - Agendové IS'!H88,"OK","Chyba počtu FTE")</f>
        <v>OK</v>
      </c>
      <c r="E5" s="610">
        <f t="shared" si="0"/>
        <v>0</v>
      </c>
      <c r="F5" s="10"/>
      <c r="G5" s="10"/>
      <c r="H5" s="10"/>
      <c r="I5" s="10"/>
    </row>
    <row r="6" spans="1:9" x14ac:dyDescent="0.3">
      <c r="A6" s="799"/>
      <c r="B6" s="802"/>
      <c r="C6" s="608" t="s">
        <v>102</v>
      </c>
      <c r="D6" s="609" t="str">
        <f>IF(E6='Parametre - Agendové IS'!H89,"OK","Chyba počtu FTE")</f>
        <v>OK</v>
      </c>
      <c r="E6" s="610">
        <f t="shared" si="0"/>
        <v>0</v>
      </c>
      <c r="F6" s="10"/>
      <c r="G6" s="10"/>
      <c r="H6" s="10"/>
      <c r="I6" s="10"/>
    </row>
    <row r="7" spans="1:9" x14ac:dyDescent="0.3">
      <c r="A7" s="799"/>
      <c r="B7" s="802"/>
      <c r="C7" s="608" t="s">
        <v>103</v>
      </c>
      <c r="D7" s="609" t="str">
        <f>IF(E7='Parametre - Agendové IS'!H90,"OK","Chyba počtu FTE")</f>
        <v>OK</v>
      </c>
      <c r="E7" s="610">
        <f t="shared" si="0"/>
        <v>0</v>
      </c>
      <c r="F7" s="10"/>
      <c r="G7" s="10"/>
      <c r="H7" s="10"/>
      <c r="I7" s="10"/>
    </row>
    <row r="8" spans="1:9" x14ac:dyDescent="0.3">
      <c r="A8" s="799"/>
      <c r="B8" s="802"/>
      <c r="C8" s="608" t="s">
        <v>104</v>
      </c>
      <c r="D8" s="609" t="str">
        <f>IF(E8='Parametre - Agendové IS'!H91,"OK","Chyba počtu FTE")</f>
        <v>OK</v>
      </c>
      <c r="E8" s="610">
        <f t="shared" si="0"/>
        <v>0</v>
      </c>
      <c r="F8" s="10"/>
      <c r="G8" s="10"/>
      <c r="H8" s="10"/>
      <c r="I8" s="10"/>
    </row>
    <row r="9" spans="1:9" x14ac:dyDescent="0.3">
      <c r="A9" s="799"/>
      <c r="B9" s="802"/>
      <c r="C9" s="608" t="s">
        <v>105</v>
      </c>
      <c r="D9" s="609" t="str">
        <f>IF(E9='Parametre - Agendové IS'!H92,"OK","Chyba počtu FTE")</f>
        <v>OK</v>
      </c>
      <c r="E9" s="610">
        <f t="shared" si="0"/>
        <v>0</v>
      </c>
      <c r="F9" s="10"/>
      <c r="G9" s="10"/>
      <c r="H9" s="10"/>
      <c r="I9" s="10"/>
    </row>
    <row r="10" spans="1:9" x14ac:dyDescent="0.3">
      <c r="A10" s="799"/>
      <c r="B10" s="802"/>
      <c r="C10" s="608" t="s">
        <v>106</v>
      </c>
      <c r="D10" s="609" t="str">
        <f>IF(E10='Parametre - Agendové IS'!H93,"OK","Chyba počtu FTE")</f>
        <v>OK</v>
      </c>
      <c r="E10" s="610">
        <f t="shared" si="0"/>
        <v>0</v>
      </c>
      <c r="F10" s="10"/>
      <c r="G10" s="10"/>
      <c r="H10" s="10"/>
      <c r="I10" s="10"/>
    </row>
    <row r="11" spans="1:9" x14ac:dyDescent="0.3">
      <c r="A11" s="799"/>
      <c r="B11" s="802"/>
      <c r="C11" s="608" t="s">
        <v>107</v>
      </c>
      <c r="D11" s="609" t="str">
        <f>IF(E11='Parametre - Agendové IS'!H94,"OK","Chyba počtu FTE")</f>
        <v>OK</v>
      </c>
      <c r="E11" s="610">
        <f t="shared" si="0"/>
        <v>0</v>
      </c>
      <c r="F11" s="10"/>
      <c r="G11" s="10"/>
      <c r="H11" s="10"/>
      <c r="I11" s="10"/>
    </row>
    <row r="12" spans="1:9" x14ac:dyDescent="0.3">
      <c r="A12" s="799"/>
      <c r="B12" s="802"/>
      <c r="C12" s="608" t="s">
        <v>108</v>
      </c>
      <c r="D12" s="609" t="str">
        <f>IF(E12='Parametre - Agendové IS'!H95,"OK","Chyba počtu FTE")</f>
        <v>OK</v>
      </c>
      <c r="E12" s="610">
        <f t="shared" si="0"/>
        <v>0</v>
      </c>
      <c r="F12" s="10"/>
      <c r="G12" s="10"/>
      <c r="H12" s="10"/>
      <c r="I12" s="10"/>
    </row>
    <row r="13" spans="1:9" ht="15" thickBot="1" x14ac:dyDescent="0.35">
      <c r="A13" s="799"/>
      <c r="B13" s="802"/>
      <c r="C13" s="608" t="s">
        <v>109</v>
      </c>
      <c r="D13" s="620" t="str">
        <f>IF(E13='Parametre - Agendové IS'!H96,"OK","Chyba počtu FTE")</f>
        <v>OK</v>
      </c>
      <c r="E13" s="621">
        <f t="shared" si="0"/>
        <v>0</v>
      </c>
      <c r="F13" s="622"/>
      <c r="G13" s="622"/>
      <c r="H13" s="622"/>
      <c r="I13" s="622"/>
    </row>
    <row r="14" spans="1:9" ht="15" customHeight="1" x14ac:dyDescent="0.3">
      <c r="A14" s="798" t="s">
        <v>366</v>
      </c>
      <c r="B14" s="801" t="s">
        <v>161</v>
      </c>
      <c r="C14" s="604" t="s">
        <v>100</v>
      </c>
      <c r="D14" s="605" t="str">
        <f>IF(E14='Parametre - Agendové IS'!H6,"OK","Chyba počtu podaní")</f>
        <v>OK</v>
      </c>
      <c r="E14" s="606">
        <f t="shared" si="0"/>
        <v>0</v>
      </c>
      <c r="F14" s="607"/>
      <c r="G14" s="607"/>
      <c r="H14" s="607"/>
      <c r="I14" s="607"/>
    </row>
    <row r="15" spans="1:9" x14ac:dyDescent="0.3">
      <c r="A15" s="799"/>
      <c r="B15" s="802"/>
      <c r="C15" s="608" t="s">
        <v>101</v>
      </c>
      <c r="D15" s="609" t="str">
        <f>IF(E15='Parametre - Agendové IS'!H7,"OK","Chyba počtu podaní")</f>
        <v>OK</v>
      </c>
      <c r="E15" s="610">
        <f t="shared" si="0"/>
        <v>0</v>
      </c>
      <c r="F15" s="10"/>
      <c r="G15" s="10"/>
      <c r="H15" s="10"/>
      <c r="I15" s="10"/>
    </row>
    <row r="16" spans="1:9" x14ac:dyDescent="0.3">
      <c r="A16" s="799"/>
      <c r="B16" s="802"/>
      <c r="C16" s="608" t="s">
        <v>102</v>
      </c>
      <c r="D16" s="609" t="str">
        <f>IF(E16='Parametre - Agendové IS'!H8,"OK","Chyba počtu podaní")</f>
        <v>OK</v>
      </c>
      <c r="E16" s="610">
        <f t="shared" si="0"/>
        <v>0</v>
      </c>
      <c r="F16" s="10"/>
      <c r="G16" s="10"/>
      <c r="H16" s="10"/>
      <c r="I16" s="10"/>
    </row>
    <row r="17" spans="1:9" x14ac:dyDescent="0.3">
      <c r="A17" s="799"/>
      <c r="B17" s="802"/>
      <c r="C17" s="608" t="s">
        <v>103</v>
      </c>
      <c r="D17" s="609" t="str">
        <f>IF(E17='Parametre - Agendové IS'!H9,"OK","Chyba počtu podaní")</f>
        <v>OK</v>
      </c>
      <c r="E17" s="610">
        <f t="shared" si="0"/>
        <v>0</v>
      </c>
      <c r="F17" s="10"/>
      <c r="G17" s="10"/>
      <c r="H17" s="10"/>
      <c r="I17" s="10"/>
    </row>
    <row r="18" spans="1:9" x14ac:dyDescent="0.3">
      <c r="A18" s="799"/>
      <c r="B18" s="802"/>
      <c r="C18" s="608" t="s">
        <v>104</v>
      </c>
      <c r="D18" s="609" t="str">
        <f>IF(E18='Parametre - Agendové IS'!H10,"OK","Chyba počtu podaní")</f>
        <v>OK</v>
      </c>
      <c r="E18" s="610">
        <f t="shared" si="0"/>
        <v>0</v>
      </c>
      <c r="F18" s="10"/>
      <c r="G18" s="10"/>
      <c r="H18" s="10"/>
      <c r="I18" s="10"/>
    </row>
    <row r="19" spans="1:9" x14ac:dyDescent="0.3">
      <c r="A19" s="799"/>
      <c r="B19" s="802"/>
      <c r="C19" s="608" t="s">
        <v>105</v>
      </c>
      <c r="D19" s="609" t="str">
        <f>IF(E19='Parametre - Agendové IS'!H11,"OK","Chyba počtu podaní")</f>
        <v>OK</v>
      </c>
      <c r="E19" s="610">
        <f t="shared" si="0"/>
        <v>0</v>
      </c>
      <c r="F19" s="10"/>
      <c r="G19" s="10"/>
      <c r="H19" s="10"/>
      <c r="I19" s="10"/>
    </row>
    <row r="20" spans="1:9" x14ac:dyDescent="0.3">
      <c r="A20" s="799"/>
      <c r="B20" s="802"/>
      <c r="C20" s="608" t="s">
        <v>106</v>
      </c>
      <c r="D20" s="609" t="str">
        <f>IF(E20='Parametre - Agendové IS'!H12,"OK","Chyba počtu podaní")</f>
        <v>OK</v>
      </c>
      <c r="E20" s="610">
        <f t="shared" si="0"/>
        <v>0</v>
      </c>
      <c r="F20" s="10"/>
      <c r="G20" s="10"/>
      <c r="H20" s="10"/>
      <c r="I20" s="10"/>
    </row>
    <row r="21" spans="1:9" x14ac:dyDescent="0.3">
      <c r="A21" s="799"/>
      <c r="B21" s="802"/>
      <c r="C21" s="608" t="s">
        <v>107</v>
      </c>
      <c r="D21" s="609" t="str">
        <f>IF(E21='Parametre - Agendové IS'!H13,"OK","Chyba počtu podaní")</f>
        <v>OK</v>
      </c>
      <c r="E21" s="610">
        <f t="shared" si="0"/>
        <v>0</v>
      </c>
      <c r="F21" s="10"/>
      <c r="G21" s="10"/>
      <c r="H21" s="10"/>
      <c r="I21" s="10"/>
    </row>
    <row r="22" spans="1:9" x14ac:dyDescent="0.3">
      <c r="A22" s="799"/>
      <c r="B22" s="802"/>
      <c r="C22" s="608" t="s">
        <v>108</v>
      </c>
      <c r="D22" s="609" t="str">
        <f>IF(E22='Parametre - Agendové IS'!H14,"OK","Chyba počtu podaní")</f>
        <v>OK</v>
      </c>
      <c r="E22" s="610">
        <f t="shared" si="0"/>
        <v>0</v>
      </c>
      <c r="F22" s="10"/>
      <c r="G22" s="10"/>
      <c r="H22" s="10"/>
      <c r="I22" s="10"/>
    </row>
    <row r="23" spans="1:9" ht="15" thickBot="1" x14ac:dyDescent="0.35">
      <c r="A23" s="800"/>
      <c r="B23" s="803"/>
      <c r="C23" s="611" t="s">
        <v>109</v>
      </c>
      <c r="D23" s="609" t="str">
        <f>IF(E23='Parametre - Agendové IS'!H15,"OK","Chyba počtu podaní")</f>
        <v>OK</v>
      </c>
      <c r="E23" s="610">
        <f t="shared" si="0"/>
        <v>0</v>
      </c>
      <c r="F23" s="10"/>
      <c r="G23" s="10"/>
      <c r="H23" s="10"/>
      <c r="I23" s="10"/>
    </row>
    <row r="24" spans="1:9" x14ac:dyDescent="0.3">
      <c r="A24" s="798" t="s">
        <v>85</v>
      </c>
      <c r="B24" s="801" t="s">
        <v>163</v>
      </c>
      <c r="C24" s="604" t="s">
        <v>100</v>
      </c>
      <c r="D24" s="605" t="str">
        <f>IF(E24='Parametre - Agendové IS'!H127,"OK","Chyba")</f>
        <v>OK</v>
      </c>
      <c r="E24" s="606">
        <f t="shared" si="0"/>
        <v>0</v>
      </c>
      <c r="F24" s="607"/>
      <c r="G24" s="607"/>
      <c r="H24" s="607"/>
      <c r="I24" s="607"/>
    </row>
    <row r="25" spans="1:9" x14ac:dyDescent="0.3">
      <c r="A25" s="799"/>
      <c r="B25" s="802"/>
      <c r="C25" s="608" t="s">
        <v>101</v>
      </c>
      <c r="D25" s="609" t="str">
        <f>IF(E25='Parametre - Agendové IS'!H128,"OK","Chyba")</f>
        <v>OK</v>
      </c>
      <c r="E25" s="610">
        <f t="shared" si="0"/>
        <v>0</v>
      </c>
      <c r="F25" s="10"/>
      <c r="G25" s="10"/>
      <c r="H25" s="10"/>
      <c r="I25" s="10"/>
    </row>
    <row r="26" spans="1:9" x14ac:dyDescent="0.3">
      <c r="A26" s="799"/>
      <c r="B26" s="802"/>
      <c r="C26" s="608" t="s">
        <v>102</v>
      </c>
      <c r="D26" s="609" t="str">
        <f>IF(E26='Parametre - Agendové IS'!H129,"OK","Chyba")</f>
        <v>OK</v>
      </c>
      <c r="E26" s="610">
        <f t="shared" si="0"/>
        <v>0</v>
      </c>
      <c r="F26" s="10"/>
      <c r="G26" s="10"/>
      <c r="H26" s="10"/>
      <c r="I26" s="10"/>
    </row>
    <row r="27" spans="1:9" x14ac:dyDescent="0.3">
      <c r="A27" s="799"/>
      <c r="B27" s="802"/>
      <c r="C27" s="608" t="s">
        <v>103</v>
      </c>
      <c r="D27" s="609" t="str">
        <f>IF(E27='Parametre - Agendové IS'!H130,"OK","Chyba")</f>
        <v>OK</v>
      </c>
      <c r="E27" s="610">
        <f t="shared" si="0"/>
        <v>0</v>
      </c>
      <c r="F27" s="10"/>
      <c r="G27" s="10"/>
      <c r="H27" s="10"/>
      <c r="I27" s="10"/>
    </row>
    <row r="28" spans="1:9" x14ac:dyDescent="0.3">
      <c r="A28" s="799"/>
      <c r="B28" s="802"/>
      <c r="C28" s="608" t="s">
        <v>104</v>
      </c>
      <c r="D28" s="609" t="str">
        <f>IF(E28='Parametre - Agendové IS'!H131,"OK","Chyba")</f>
        <v>OK</v>
      </c>
      <c r="E28" s="610">
        <f t="shared" si="0"/>
        <v>0</v>
      </c>
      <c r="F28" s="10"/>
      <c r="G28" s="10"/>
      <c r="H28" s="10"/>
      <c r="I28" s="10"/>
    </row>
    <row r="29" spans="1:9" x14ac:dyDescent="0.3">
      <c r="A29" s="799"/>
      <c r="B29" s="802"/>
      <c r="C29" s="608" t="s">
        <v>105</v>
      </c>
      <c r="D29" s="609" t="str">
        <f>IF(E29='Parametre - Agendové IS'!H132,"OK","Chyba")</f>
        <v>OK</v>
      </c>
      <c r="E29" s="610">
        <f t="shared" si="0"/>
        <v>0</v>
      </c>
      <c r="F29" s="10"/>
      <c r="G29" s="10"/>
      <c r="H29" s="10"/>
      <c r="I29" s="10"/>
    </row>
    <row r="30" spans="1:9" x14ac:dyDescent="0.3">
      <c r="A30" s="799"/>
      <c r="B30" s="802"/>
      <c r="C30" s="608" t="s">
        <v>106</v>
      </c>
      <c r="D30" s="609" t="str">
        <f>IF(E30='Parametre - Agendové IS'!H133,"OK","Chyba")</f>
        <v>OK</v>
      </c>
      <c r="E30" s="610">
        <f t="shared" si="0"/>
        <v>0</v>
      </c>
      <c r="F30" s="10"/>
      <c r="G30" s="10"/>
      <c r="H30" s="10"/>
      <c r="I30" s="10"/>
    </row>
    <row r="31" spans="1:9" x14ac:dyDescent="0.3">
      <c r="A31" s="799"/>
      <c r="B31" s="802"/>
      <c r="C31" s="608" t="s">
        <v>107</v>
      </c>
      <c r="D31" s="609" t="str">
        <f>IF(E31='Parametre - Agendové IS'!H134,"OK","Chyba")</f>
        <v>OK</v>
      </c>
      <c r="E31" s="610">
        <f t="shared" si="0"/>
        <v>0</v>
      </c>
      <c r="F31" s="10"/>
      <c r="G31" s="10"/>
      <c r="H31" s="10"/>
      <c r="I31" s="10"/>
    </row>
    <row r="32" spans="1:9" x14ac:dyDescent="0.3">
      <c r="A32" s="799"/>
      <c r="B32" s="802"/>
      <c r="C32" s="608" t="s">
        <v>108</v>
      </c>
      <c r="D32" s="609" t="str">
        <f>IF(E32='Parametre - Agendové IS'!H135,"OK","Chyba")</f>
        <v>OK</v>
      </c>
      <c r="E32" s="610">
        <f t="shared" si="0"/>
        <v>0</v>
      </c>
      <c r="F32" s="10"/>
      <c r="G32" s="10"/>
      <c r="H32" s="10"/>
      <c r="I32" s="10"/>
    </row>
    <row r="33" spans="1:9" ht="15" thickBot="1" x14ac:dyDescent="0.35">
      <c r="A33" s="800"/>
      <c r="B33" s="803"/>
      <c r="C33" s="611" t="s">
        <v>109</v>
      </c>
      <c r="D33" s="609" t="str">
        <f>IF(E33='Parametre - Agendové IS'!H136,"OK","Chyba")</f>
        <v>OK</v>
      </c>
      <c r="E33" s="610">
        <f t="shared" si="0"/>
        <v>0</v>
      </c>
      <c r="F33" s="10"/>
      <c r="G33" s="10"/>
      <c r="H33" s="10"/>
      <c r="I33" s="10"/>
    </row>
    <row r="34" spans="1:9" ht="14.55" x14ac:dyDescent="0.35">
      <c r="A34" s="612"/>
      <c r="B34" s="613"/>
      <c r="E34" s="614"/>
    </row>
    <row r="35" spans="1:9" ht="14.55" x14ac:dyDescent="0.35">
      <c r="A35" s="612"/>
      <c r="B35" s="613"/>
      <c r="E35" s="614"/>
    </row>
    <row r="36" spans="1:9" ht="15" thickBot="1" x14ac:dyDescent="0.4">
      <c r="A36" s="612"/>
      <c r="B36" s="613"/>
      <c r="E36" s="614"/>
    </row>
    <row r="37" spans="1:9" x14ac:dyDescent="0.3">
      <c r="A37" s="804" t="str">
        <f>'Parametre - Agendové IS'!J1</f>
        <v>Modul 2</v>
      </c>
      <c r="B37" s="805"/>
      <c r="C37" s="806"/>
      <c r="D37" s="810" t="s">
        <v>67</v>
      </c>
      <c r="E37" s="811"/>
      <c r="F37" s="615" t="s">
        <v>360</v>
      </c>
      <c r="G37" s="615" t="s">
        <v>361</v>
      </c>
      <c r="H37" s="615" t="s">
        <v>362</v>
      </c>
      <c r="I37" s="615" t="s">
        <v>363</v>
      </c>
    </row>
    <row r="38" spans="1:9" ht="15" thickBot="1" x14ac:dyDescent="0.35">
      <c r="A38" s="807"/>
      <c r="B38" s="808"/>
      <c r="C38" s="809"/>
      <c r="D38" s="616" t="s">
        <v>364</v>
      </c>
      <c r="E38" s="617" t="s">
        <v>98</v>
      </c>
      <c r="F38" s="618" t="s">
        <v>98</v>
      </c>
      <c r="G38" s="618" t="s">
        <v>98</v>
      </c>
      <c r="H38" s="618" t="s">
        <v>98</v>
      </c>
      <c r="I38" s="618" t="s">
        <v>98</v>
      </c>
    </row>
    <row r="39" spans="1:9" x14ac:dyDescent="0.3">
      <c r="A39" s="798" t="s">
        <v>365</v>
      </c>
      <c r="B39" s="801" t="s">
        <v>170</v>
      </c>
      <c r="C39" s="604" t="s">
        <v>100</v>
      </c>
      <c r="D39" s="619" t="str">
        <f>IF(E39='Parametre - Agendové IS'!K87,"OK","Chyba počtu FTE")</f>
        <v>OK</v>
      </c>
      <c r="E39" s="605">
        <f t="shared" ref="E39:E68" si="1">F39+G39+H39+I39</f>
        <v>0</v>
      </c>
      <c r="F39" s="607"/>
      <c r="G39" s="607"/>
      <c r="H39" s="607"/>
      <c r="I39" s="607"/>
    </row>
    <row r="40" spans="1:9" x14ac:dyDescent="0.3">
      <c r="A40" s="799"/>
      <c r="B40" s="802"/>
      <c r="C40" s="608" t="s">
        <v>101</v>
      </c>
      <c r="D40" s="609" t="str">
        <f>IF(E40='Parametre - Agendové IS'!K88,"OK","Chyba počtu FTE")</f>
        <v>OK</v>
      </c>
      <c r="E40" s="610">
        <f t="shared" si="1"/>
        <v>0</v>
      </c>
      <c r="F40" s="10"/>
      <c r="G40" s="10"/>
      <c r="H40" s="10"/>
      <c r="I40" s="10"/>
    </row>
    <row r="41" spans="1:9" x14ac:dyDescent="0.3">
      <c r="A41" s="799"/>
      <c r="B41" s="802"/>
      <c r="C41" s="608" t="s">
        <v>102</v>
      </c>
      <c r="D41" s="609" t="str">
        <f>IF(E41='Parametre - Agendové IS'!K89,"OK","Chyba počtu FTE")</f>
        <v>OK</v>
      </c>
      <c r="E41" s="610">
        <f t="shared" si="1"/>
        <v>0</v>
      </c>
      <c r="F41" s="10"/>
      <c r="G41" s="10"/>
      <c r="H41" s="10"/>
      <c r="I41" s="10"/>
    </row>
    <row r="42" spans="1:9" x14ac:dyDescent="0.3">
      <c r="A42" s="799"/>
      <c r="B42" s="802"/>
      <c r="C42" s="608" t="s">
        <v>103</v>
      </c>
      <c r="D42" s="609" t="str">
        <f>IF(E42='Parametre - Agendové IS'!K90,"OK","Chyba počtu FTE")</f>
        <v>OK</v>
      </c>
      <c r="E42" s="610">
        <f t="shared" si="1"/>
        <v>0</v>
      </c>
      <c r="F42" s="10"/>
      <c r="G42" s="10"/>
      <c r="H42" s="10"/>
      <c r="I42" s="10"/>
    </row>
    <row r="43" spans="1:9" x14ac:dyDescent="0.3">
      <c r="A43" s="799"/>
      <c r="B43" s="802"/>
      <c r="C43" s="608" t="s">
        <v>104</v>
      </c>
      <c r="D43" s="609" t="str">
        <f>IF(E43='Parametre - Agendové IS'!K91,"OK","Chyba počtu FTE")</f>
        <v>OK</v>
      </c>
      <c r="E43" s="610">
        <f t="shared" si="1"/>
        <v>0</v>
      </c>
      <c r="F43" s="10"/>
      <c r="G43" s="10"/>
      <c r="H43" s="10"/>
      <c r="I43" s="10"/>
    </row>
    <row r="44" spans="1:9" ht="15" customHeight="1" x14ac:dyDescent="0.3">
      <c r="A44" s="799"/>
      <c r="B44" s="802"/>
      <c r="C44" s="608" t="s">
        <v>105</v>
      </c>
      <c r="D44" s="609" t="str">
        <f>IF(E44='Parametre - Agendové IS'!K92,"OK","Chyba počtu FTE")</f>
        <v>OK</v>
      </c>
      <c r="E44" s="610">
        <f t="shared" si="1"/>
        <v>0</v>
      </c>
      <c r="F44" s="10"/>
      <c r="G44" s="10"/>
      <c r="H44" s="10"/>
      <c r="I44" s="10"/>
    </row>
    <row r="45" spans="1:9" x14ac:dyDescent="0.3">
      <c r="A45" s="799"/>
      <c r="B45" s="802"/>
      <c r="C45" s="608" t="s">
        <v>106</v>
      </c>
      <c r="D45" s="609" t="str">
        <f>IF(E45='Parametre - Agendové IS'!K93,"OK","Chyba počtu FTE")</f>
        <v>OK</v>
      </c>
      <c r="E45" s="610">
        <f t="shared" si="1"/>
        <v>0</v>
      </c>
      <c r="F45" s="10"/>
      <c r="G45" s="10"/>
      <c r="H45" s="10"/>
      <c r="I45" s="10"/>
    </row>
    <row r="46" spans="1:9" x14ac:dyDescent="0.3">
      <c r="A46" s="799"/>
      <c r="B46" s="802"/>
      <c r="C46" s="608" t="s">
        <v>107</v>
      </c>
      <c r="D46" s="609" t="str">
        <f>IF(E46='Parametre - Agendové IS'!K94,"OK","Chyba počtu FTE")</f>
        <v>OK</v>
      </c>
      <c r="E46" s="610">
        <f t="shared" si="1"/>
        <v>0</v>
      </c>
      <c r="F46" s="10"/>
      <c r="G46" s="10"/>
      <c r="H46" s="10"/>
      <c r="I46" s="10"/>
    </row>
    <row r="47" spans="1:9" x14ac:dyDescent="0.3">
      <c r="A47" s="799"/>
      <c r="B47" s="802"/>
      <c r="C47" s="608" t="s">
        <v>108</v>
      </c>
      <c r="D47" s="609" t="str">
        <f>IF(E47='Parametre - Agendové IS'!K95,"OK","Chyba počtu FTE")</f>
        <v>OK</v>
      </c>
      <c r="E47" s="610">
        <f t="shared" si="1"/>
        <v>0</v>
      </c>
      <c r="F47" s="10"/>
      <c r="G47" s="10"/>
      <c r="H47" s="10"/>
      <c r="I47" s="10"/>
    </row>
    <row r="48" spans="1:9" ht="15" thickBot="1" x14ac:dyDescent="0.35">
      <c r="A48" s="799"/>
      <c r="B48" s="802"/>
      <c r="C48" s="608" t="s">
        <v>109</v>
      </c>
      <c r="D48" s="620" t="str">
        <f>IF(E48='Parametre - Agendové IS'!K96,"OK","Chyba počtu FTE")</f>
        <v>OK</v>
      </c>
      <c r="E48" s="621">
        <f t="shared" si="1"/>
        <v>0</v>
      </c>
      <c r="F48" s="622"/>
      <c r="G48" s="622"/>
      <c r="H48" s="622"/>
      <c r="I48" s="622"/>
    </row>
    <row r="49" spans="1:9" x14ac:dyDescent="0.3">
      <c r="A49" s="798" t="s">
        <v>366</v>
      </c>
      <c r="B49" s="801" t="s">
        <v>161</v>
      </c>
      <c r="C49" s="604" t="s">
        <v>100</v>
      </c>
      <c r="D49" s="605" t="str">
        <f>IF(E49='Parametre - Agendové IS'!K6,"OK","Chyba počtu podaní")</f>
        <v>OK</v>
      </c>
      <c r="E49" s="606">
        <f t="shared" si="1"/>
        <v>0</v>
      </c>
      <c r="F49" s="607"/>
      <c r="G49" s="607"/>
      <c r="H49" s="607"/>
      <c r="I49" s="607"/>
    </row>
    <row r="50" spans="1:9" x14ac:dyDescent="0.3">
      <c r="A50" s="799"/>
      <c r="B50" s="802"/>
      <c r="C50" s="608" t="s">
        <v>101</v>
      </c>
      <c r="D50" s="609" t="str">
        <f>IF(E50='Parametre - Agendové IS'!K7,"OK","Chyba počtu podaní")</f>
        <v>OK</v>
      </c>
      <c r="E50" s="610">
        <f t="shared" si="1"/>
        <v>0</v>
      </c>
      <c r="F50" s="10"/>
      <c r="G50" s="10"/>
      <c r="H50" s="10"/>
      <c r="I50" s="10"/>
    </row>
    <row r="51" spans="1:9" x14ac:dyDescent="0.3">
      <c r="A51" s="799"/>
      <c r="B51" s="802"/>
      <c r="C51" s="608" t="s">
        <v>102</v>
      </c>
      <c r="D51" s="609" t="str">
        <f>IF(E51='Parametre - Agendové IS'!K8,"OK","Chyba počtu podaní")</f>
        <v>OK</v>
      </c>
      <c r="E51" s="610">
        <f t="shared" si="1"/>
        <v>0</v>
      </c>
      <c r="F51" s="10"/>
      <c r="G51" s="10"/>
      <c r="H51" s="10"/>
      <c r="I51" s="10"/>
    </row>
    <row r="52" spans="1:9" x14ac:dyDescent="0.3">
      <c r="A52" s="799"/>
      <c r="B52" s="802"/>
      <c r="C52" s="608" t="s">
        <v>103</v>
      </c>
      <c r="D52" s="609" t="str">
        <f>IF(E52='Parametre - Agendové IS'!K9,"OK","Chyba počtu podaní")</f>
        <v>OK</v>
      </c>
      <c r="E52" s="610">
        <f t="shared" si="1"/>
        <v>0</v>
      </c>
      <c r="F52" s="10"/>
      <c r="G52" s="10"/>
      <c r="H52" s="10"/>
      <c r="I52" s="10"/>
    </row>
    <row r="53" spans="1:9" x14ac:dyDescent="0.3">
      <c r="A53" s="799"/>
      <c r="B53" s="802"/>
      <c r="C53" s="608" t="s">
        <v>104</v>
      </c>
      <c r="D53" s="609" t="str">
        <f>IF(E53='Parametre - Agendové IS'!K10,"OK","Chyba počtu podaní")</f>
        <v>OK</v>
      </c>
      <c r="E53" s="610">
        <f t="shared" si="1"/>
        <v>0</v>
      </c>
      <c r="F53" s="10"/>
      <c r="G53" s="10"/>
      <c r="H53" s="10"/>
      <c r="I53" s="10"/>
    </row>
    <row r="54" spans="1:9" x14ac:dyDescent="0.3">
      <c r="A54" s="799"/>
      <c r="B54" s="802"/>
      <c r="C54" s="608" t="s">
        <v>105</v>
      </c>
      <c r="D54" s="609" t="str">
        <f>IF(E54='Parametre - Agendové IS'!K11,"OK","Chyba počtu podaní")</f>
        <v>OK</v>
      </c>
      <c r="E54" s="610">
        <f t="shared" si="1"/>
        <v>0</v>
      </c>
      <c r="F54" s="10"/>
      <c r="G54" s="10"/>
      <c r="H54" s="10"/>
      <c r="I54" s="10"/>
    </row>
    <row r="55" spans="1:9" x14ac:dyDescent="0.3">
      <c r="A55" s="799"/>
      <c r="B55" s="802"/>
      <c r="C55" s="608" t="s">
        <v>106</v>
      </c>
      <c r="D55" s="609" t="str">
        <f>IF(E55='Parametre - Agendové IS'!K12,"OK","Chyba počtu podaní")</f>
        <v>OK</v>
      </c>
      <c r="E55" s="610">
        <f t="shared" si="1"/>
        <v>0</v>
      </c>
      <c r="F55" s="10"/>
      <c r="G55" s="10"/>
      <c r="H55" s="10"/>
      <c r="I55" s="10"/>
    </row>
    <row r="56" spans="1:9" x14ac:dyDescent="0.3">
      <c r="A56" s="799"/>
      <c r="B56" s="802"/>
      <c r="C56" s="608" t="s">
        <v>107</v>
      </c>
      <c r="D56" s="609" t="str">
        <f>IF(E56='Parametre - Agendové IS'!K13,"OK","Chyba počtu podaní")</f>
        <v>OK</v>
      </c>
      <c r="E56" s="610">
        <f t="shared" si="1"/>
        <v>0</v>
      </c>
      <c r="F56" s="10"/>
      <c r="G56" s="10"/>
      <c r="H56" s="10"/>
      <c r="I56" s="10"/>
    </row>
    <row r="57" spans="1:9" x14ac:dyDescent="0.3">
      <c r="A57" s="799"/>
      <c r="B57" s="802"/>
      <c r="C57" s="608" t="s">
        <v>108</v>
      </c>
      <c r="D57" s="609" t="str">
        <f>IF(E57='Parametre - Agendové IS'!K14,"OK","Chyba počtu podaní")</f>
        <v>OK</v>
      </c>
      <c r="E57" s="610">
        <f t="shared" si="1"/>
        <v>0</v>
      </c>
      <c r="F57" s="10"/>
      <c r="G57" s="10"/>
      <c r="H57" s="10"/>
      <c r="I57" s="10"/>
    </row>
    <row r="58" spans="1:9" ht="15" thickBot="1" x14ac:dyDescent="0.35">
      <c r="A58" s="800"/>
      <c r="B58" s="803"/>
      <c r="C58" s="611" t="s">
        <v>109</v>
      </c>
      <c r="D58" s="609" t="str">
        <f>IF(E58='Parametre - Agendové IS'!K15,"OK","Chyba počtu podaní")</f>
        <v>OK</v>
      </c>
      <c r="E58" s="610">
        <f t="shared" si="1"/>
        <v>0</v>
      </c>
      <c r="F58" s="10"/>
      <c r="G58" s="10"/>
      <c r="H58" s="10"/>
      <c r="I58" s="10"/>
    </row>
    <row r="59" spans="1:9" x14ac:dyDescent="0.3">
      <c r="A59" s="798" t="s">
        <v>85</v>
      </c>
      <c r="B59" s="801" t="s">
        <v>163</v>
      </c>
      <c r="C59" s="604" t="s">
        <v>100</v>
      </c>
      <c r="D59" s="605" t="str">
        <f>IF(E59='Parametre - Agendové IS'!K127,"OK","Chyba")</f>
        <v>OK</v>
      </c>
      <c r="E59" s="606">
        <f t="shared" si="1"/>
        <v>0</v>
      </c>
      <c r="F59" s="607"/>
      <c r="G59" s="607"/>
      <c r="H59" s="607"/>
      <c r="I59" s="607"/>
    </row>
    <row r="60" spans="1:9" x14ac:dyDescent="0.3">
      <c r="A60" s="799"/>
      <c r="B60" s="802"/>
      <c r="C60" s="608" t="s">
        <v>101</v>
      </c>
      <c r="D60" s="609" t="str">
        <f>IF(E60='Parametre - Agendové IS'!K128,"OK","Chyba")</f>
        <v>OK</v>
      </c>
      <c r="E60" s="610">
        <f t="shared" si="1"/>
        <v>0</v>
      </c>
      <c r="F60" s="10"/>
      <c r="G60" s="10"/>
      <c r="H60" s="10"/>
      <c r="I60" s="10"/>
    </row>
    <row r="61" spans="1:9" x14ac:dyDescent="0.3">
      <c r="A61" s="799"/>
      <c r="B61" s="802"/>
      <c r="C61" s="608" t="s">
        <v>102</v>
      </c>
      <c r="D61" s="609" t="str">
        <f>IF(E61='Parametre - Agendové IS'!K129,"OK","Chyba")</f>
        <v>OK</v>
      </c>
      <c r="E61" s="610">
        <f t="shared" si="1"/>
        <v>0</v>
      </c>
      <c r="F61" s="10"/>
      <c r="G61" s="10"/>
      <c r="H61" s="10"/>
      <c r="I61" s="10"/>
    </row>
    <row r="62" spans="1:9" x14ac:dyDescent="0.3">
      <c r="A62" s="799"/>
      <c r="B62" s="802"/>
      <c r="C62" s="608" t="s">
        <v>103</v>
      </c>
      <c r="D62" s="609" t="str">
        <f>IF(E62='Parametre - Agendové IS'!K130,"OK","Chyba")</f>
        <v>OK</v>
      </c>
      <c r="E62" s="610">
        <f t="shared" si="1"/>
        <v>0</v>
      </c>
      <c r="F62" s="10"/>
      <c r="G62" s="10"/>
      <c r="H62" s="10"/>
      <c r="I62" s="10"/>
    </row>
    <row r="63" spans="1:9" x14ac:dyDescent="0.3">
      <c r="A63" s="799"/>
      <c r="B63" s="802"/>
      <c r="C63" s="608" t="s">
        <v>104</v>
      </c>
      <c r="D63" s="609" t="str">
        <f>IF(E63='Parametre - Agendové IS'!K131,"OK","Chyba")</f>
        <v>OK</v>
      </c>
      <c r="E63" s="610">
        <f t="shared" si="1"/>
        <v>0</v>
      </c>
      <c r="F63" s="10"/>
      <c r="G63" s="10"/>
      <c r="H63" s="10"/>
      <c r="I63" s="10"/>
    </row>
    <row r="64" spans="1:9" x14ac:dyDescent="0.3">
      <c r="A64" s="799"/>
      <c r="B64" s="802"/>
      <c r="C64" s="608" t="s">
        <v>105</v>
      </c>
      <c r="D64" s="609" t="str">
        <f>IF(E64='Parametre - Agendové IS'!K132,"OK","Chyba")</f>
        <v>OK</v>
      </c>
      <c r="E64" s="610">
        <f t="shared" si="1"/>
        <v>0</v>
      </c>
      <c r="F64" s="10"/>
      <c r="G64" s="10"/>
      <c r="H64" s="10"/>
      <c r="I64" s="10"/>
    </row>
    <row r="65" spans="1:9" x14ac:dyDescent="0.3">
      <c r="A65" s="799"/>
      <c r="B65" s="802"/>
      <c r="C65" s="608" t="s">
        <v>106</v>
      </c>
      <c r="D65" s="609" t="str">
        <f>IF(E65='Parametre - Agendové IS'!K133,"OK","Chyba")</f>
        <v>OK</v>
      </c>
      <c r="E65" s="610">
        <f t="shared" si="1"/>
        <v>0</v>
      </c>
      <c r="F65" s="10"/>
      <c r="G65" s="10"/>
      <c r="H65" s="10"/>
      <c r="I65" s="10"/>
    </row>
    <row r="66" spans="1:9" x14ac:dyDescent="0.3">
      <c r="A66" s="799"/>
      <c r="B66" s="802"/>
      <c r="C66" s="608" t="s">
        <v>107</v>
      </c>
      <c r="D66" s="609" t="str">
        <f>IF(E66='Parametre - Agendové IS'!K134,"OK","Chyba")</f>
        <v>OK</v>
      </c>
      <c r="E66" s="610">
        <f t="shared" si="1"/>
        <v>0</v>
      </c>
      <c r="F66" s="10"/>
      <c r="G66" s="10"/>
      <c r="H66" s="10"/>
      <c r="I66" s="10"/>
    </row>
    <row r="67" spans="1:9" x14ac:dyDescent="0.3">
      <c r="A67" s="799"/>
      <c r="B67" s="802"/>
      <c r="C67" s="608" t="s">
        <v>108</v>
      </c>
      <c r="D67" s="609" t="str">
        <f>IF(E67='Parametre - Agendové IS'!K135,"OK","Chyba")</f>
        <v>OK</v>
      </c>
      <c r="E67" s="610">
        <f t="shared" si="1"/>
        <v>0</v>
      </c>
      <c r="F67" s="10"/>
      <c r="G67" s="10"/>
      <c r="H67" s="10"/>
      <c r="I67" s="10"/>
    </row>
    <row r="68" spans="1:9" ht="15" thickBot="1" x14ac:dyDescent="0.35">
      <c r="A68" s="800"/>
      <c r="B68" s="803"/>
      <c r="C68" s="611" t="s">
        <v>109</v>
      </c>
      <c r="D68" s="609" t="str">
        <f>IF(E68='Parametre - Agendové IS'!K136,"OK","Chyba")</f>
        <v>OK</v>
      </c>
      <c r="E68" s="610">
        <f t="shared" si="1"/>
        <v>0</v>
      </c>
      <c r="F68" s="10"/>
      <c r="G68" s="10"/>
      <c r="H68" s="10"/>
      <c r="I68" s="10"/>
    </row>
    <row r="71" spans="1:9" ht="15" thickBot="1" x14ac:dyDescent="0.35"/>
    <row r="72" spans="1:9" x14ac:dyDescent="0.3">
      <c r="A72" s="804" t="str">
        <f>'Parametre - Agendové IS'!M1</f>
        <v>Modul 3</v>
      </c>
      <c r="B72" s="805"/>
      <c r="C72" s="806"/>
      <c r="D72" s="810" t="s">
        <v>67</v>
      </c>
      <c r="E72" s="811"/>
      <c r="F72" s="615" t="s">
        <v>360</v>
      </c>
      <c r="G72" s="615" t="s">
        <v>361</v>
      </c>
      <c r="H72" s="615" t="s">
        <v>362</v>
      </c>
      <c r="I72" s="615" t="s">
        <v>363</v>
      </c>
    </row>
    <row r="73" spans="1:9" ht="15" thickBot="1" x14ac:dyDescent="0.35">
      <c r="A73" s="807"/>
      <c r="B73" s="808"/>
      <c r="C73" s="809"/>
      <c r="D73" s="616" t="s">
        <v>364</v>
      </c>
      <c r="E73" s="617" t="s">
        <v>98</v>
      </c>
      <c r="F73" s="618" t="s">
        <v>98</v>
      </c>
      <c r="G73" s="618" t="s">
        <v>98</v>
      </c>
      <c r="H73" s="618" t="s">
        <v>98</v>
      </c>
      <c r="I73" s="618" t="s">
        <v>98</v>
      </c>
    </row>
    <row r="74" spans="1:9" x14ac:dyDescent="0.3">
      <c r="A74" s="798" t="s">
        <v>365</v>
      </c>
      <c r="B74" s="801" t="s">
        <v>170</v>
      </c>
      <c r="C74" s="604" t="s">
        <v>100</v>
      </c>
      <c r="D74" s="619" t="str">
        <f>IF(E74='Parametre - Agendové IS'!N87,"OK","Chyba počtu FTE")</f>
        <v>OK</v>
      </c>
      <c r="E74" s="605">
        <f t="shared" ref="E74:E103" si="2">F74+G74+H74+I74</f>
        <v>0</v>
      </c>
      <c r="F74" s="607"/>
      <c r="G74" s="607"/>
      <c r="H74" s="607"/>
      <c r="I74" s="607"/>
    </row>
    <row r="75" spans="1:9" x14ac:dyDescent="0.3">
      <c r="A75" s="799"/>
      <c r="B75" s="802"/>
      <c r="C75" s="608" t="s">
        <v>101</v>
      </c>
      <c r="D75" s="609" t="str">
        <f>IF(E75='Parametre - Agendové IS'!N88,"OK","Chyba počtu FTE")</f>
        <v>OK</v>
      </c>
      <c r="E75" s="610">
        <f t="shared" si="2"/>
        <v>0</v>
      </c>
      <c r="F75" s="10"/>
      <c r="G75" s="10"/>
      <c r="H75" s="10"/>
      <c r="I75" s="10"/>
    </row>
    <row r="76" spans="1:9" x14ac:dyDescent="0.3">
      <c r="A76" s="799"/>
      <c r="B76" s="802"/>
      <c r="C76" s="608" t="s">
        <v>102</v>
      </c>
      <c r="D76" s="609" t="str">
        <f>IF(E76='Parametre - Agendové IS'!N89,"OK","Chyba počtu FTE")</f>
        <v>OK</v>
      </c>
      <c r="E76" s="610">
        <f t="shared" si="2"/>
        <v>0</v>
      </c>
      <c r="F76" s="10"/>
      <c r="G76" s="10"/>
      <c r="H76" s="10"/>
      <c r="I76" s="10"/>
    </row>
    <row r="77" spans="1:9" x14ac:dyDescent="0.3">
      <c r="A77" s="799"/>
      <c r="B77" s="802"/>
      <c r="C77" s="608" t="s">
        <v>103</v>
      </c>
      <c r="D77" s="609" t="str">
        <f>IF(E77='Parametre - Agendové IS'!N90,"OK","Chyba počtu FTE")</f>
        <v>OK</v>
      </c>
      <c r="E77" s="610">
        <f t="shared" si="2"/>
        <v>0</v>
      </c>
      <c r="F77" s="10"/>
      <c r="G77" s="10"/>
      <c r="H77" s="10"/>
      <c r="I77" s="10"/>
    </row>
    <row r="78" spans="1:9" x14ac:dyDescent="0.3">
      <c r="A78" s="799"/>
      <c r="B78" s="802"/>
      <c r="C78" s="608" t="s">
        <v>104</v>
      </c>
      <c r="D78" s="609" t="str">
        <f>IF(E78='Parametre - Agendové IS'!N91,"OK","Chyba počtu FTE")</f>
        <v>OK</v>
      </c>
      <c r="E78" s="610">
        <f t="shared" si="2"/>
        <v>0</v>
      </c>
      <c r="F78" s="10"/>
      <c r="G78" s="10"/>
      <c r="H78" s="10"/>
      <c r="I78" s="10"/>
    </row>
    <row r="79" spans="1:9" x14ac:dyDescent="0.3">
      <c r="A79" s="799"/>
      <c r="B79" s="802"/>
      <c r="C79" s="608" t="s">
        <v>105</v>
      </c>
      <c r="D79" s="609" t="str">
        <f>IF(E79='Parametre - Agendové IS'!N92,"OK","Chyba počtu FTE")</f>
        <v>OK</v>
      </c>
      <c r="E79" s="610">
        <f t="shared" si="2"/>
        <v>0</v>
      </c>
      <c r="F79" s="10"/>
      <c r="G79" s="10"/>
      <c r="H79" s="10"/>
      <c r="I79" s="10"/>
    </row>
    <row r="80" spans="1:9" x14ac:dyDescent="0.3">
      <c r="A80" s="799"/>
      <c r="B80" s="802"/>
      <c r="C80" s="608" t="s">
        <v>106</v>
      </c>
      <c r="D80" s="609" t="str">
        <f>IF(E80='Parametre - Agendové IS'!N93,"OK","Chyba počtu FTE")</f>
        <v>OK</v>
      </c>
      <c r="E80" s="610">
        <f t="shared" si="2"/>
        <v>0</v>
      </c>
      <c r="F80" s="10"/>
      <c r="G80" s="10"/>
      <c r="H80" s="10"/>
      <c r="I80" s="10"/>
    </row>
    <row r="81" spans="1:9" x14ac:dyDescent="0.3">
      <c r="A81" s="799"/>
      <c r="B81" s="802"/>
      <c r="C81" s="608" t="s">
        <v>107</v>
      </c>
      <c r="D81" s="609" t="str">
        <f>IF(E81='Parametre - Agendové IS'!N94,"OK","Chyba počtu FTE")</f>
        <v>OK</v>
      </c>
      <c r="E81" s="610">
        <f t="shared" si="2"/>
        <v>0</v>
      </c>
      <c r="F81" s="10"/>
      <c r="G81" s="10"/>
      <c r="H81" s="10"/>
      <c r="I81" s="10"/>
    </row>
    <row r="82" spans="1:9" x14ac:dyDescent="0.3">
      <c r="A82" s="799"/>
      <c r="B82" s="802"/>
      <c r="C82" s="608" t="s">
        <v>108</v>
      </c>
      <c r="D82" s="609" t="str">
        <f>IF(E82='Parametre - Agendové IS'!N95,"OK","Chyba počtu FTE")</f>
        <v>OK</v>
      </c>
      <c r="E82" s="610">
        <f t="shared" si="2"/>
        <v>0</v>
      </c>
      <c r="F82" s="10"/>
      <c r="G82" s="10"/>
      <c r="H82" s="10"/>
      <c r="I82" s="10"/>
    </row>
    <row r="83" spans="1:9" ht="15" thickBot="1" x14ac:dyDescent="0.35">
      <c r="A83" s="799"/>
      <c r="B83" s="802"/>
      <c r="C83" s="608" t="s">
        <v>109</v>
      </c>
      <c r="D83" s="620" t="str">
        <f>IF(E83='Parametre - Agendové IS'!N96,"OK","Chyba počtu FTE")</f>
        <v>OK</v>
      </c>
      <c r="E83" s="621">
        <f t="shared" si="2"/>
        <v>0</v>
      </c>
      <c r="F83" s="622"/>
      <c r="G83" s="622"/>
      <c r="H83" s="622"/>
      <c r="I83" s="622"/>
    </row>
    <row r="84" spans="1:9" x14ac:dyDescent="0.3">
      <c r="A84" s="798" t="s">
        <v>366</v>
      </c>
      <c r="B84" s="801" t="s">
        <v>161</v>
      </c>
      <c r="C84" s="604" t="s">
        <v>100</v>
      </c>
      <c r="D84" s="605" t="str">
        <f>IF(E84='Parametre - Agendové IS'!N6,"OK","Chyba počtu podaní")</f>
        <v>OK</v>
      </c>
      <c r="E84" s="606">
        <f t="shared" si="2"/>
        <v>0</v>
      </c>
      <c r="F84" s="607"/>
      <c r="G84" s="607"/>
      <c r="H84" s="607"/>
      <c r="I84" s="607"/>
    </row>
    <row r="85" spans="1:9" x14ac:dyDescent="0.3">
      <c r="A85" s="799"/>
      <c r="B85" s="802"/>
      <c r="C85" s="608" t="s">
        <v>101</v>
      </c>
      <c r="D85" s="609" t="str">
        <f>IF(E85='Parametre - Agendové IS'!N7,"OK","Chyba počtu podaní")</f>
        <v>OK</v>
      </c>
      <c r="E85" s="610">
        <f t="shared" si="2"/>
        <v>0</v>
      </c>
      <c r="F85" s="10"/>
      <c r="G85" s="10"/>
      <c r="H85" s="10"/>
      <c r="I85" s="10"/>
    </row>
    <row r="86" spans="1:9" x14ac:dyDescent="0.3">
      <c r="A86" s="799"/>
      <c r="B86" s="802"/>
      <c r="C86" s="608" t="s">
        <v>102</v>
      </c>
      <c r="D86" s="609" t="str">
        <f>IF(E86='Parametre - Agendové IS'!N8,"OK","Chyba počtu podaní")</f>
        <v>OK</v>
      </c>
      <c r="E86" s="610">
        <f t="shared" si="2"/>
        <v>0</v>
      </c>
      <c r="F86" s="10"/>
      <c r="G86" s="10"/>
      <c r="H86" s="10"/>
      <c r="I86" s="10"/>
    </row>
    <row r="87" spans="1:9" x14ac:dyDescent="0.3">
      <c r="A87" s="799"/>
      <c r="B87" s="802"/>
      <c r="C87" s="608" t="s">
        <v>103</v>
      </c>
      <c r="D87" s="609" t="str">
        <f>IF(E87='Parametre - Agendové IS'!N9,"OK","Chyba počtu podaní")</f>
        <v>OK</v>
      </c>
      <c r="E87" s="610">
        <f t="shared" si="2"/>
        <v>0</v>
      </c>
      <c r="F87" s="10"/>
      <c r="G87" s="10"/>
      <c r="H87" s="10"/>
      <c r="I87" s="10"/>
    </row>
    <row r="88" spans="1:9" x14ac:dyDescent="0.3">
      <c r="A88" s="799"/>
      <c r="B88" s="802"/>
      <c r="C88" s="608" t="s">
        <v>104</v>
      </c>
      <c r="D88" s="609" t="str">
        <f>IF(E88='Parametre - Agendové IS'!N10,"OK","Chyba počtu podaní")</f>
        <v>OK</v>
      </c>
      <c r="E88" s="610">
        <f t="shared" si="2"/>
        <v>0</v>
      </c>
      <c r="F88" s="10"/>
      <c r="G88" s="10"/>
      <c r="H88" s="10"/>
      <c r="I88" s="10"/>
    </row>
    <row r="89" spans="1:9" x14ac:dyDescent="0.3">
      <c r="A89" s="799"/>
      <c r="B89" s="802"/>
      <c r="C89" s="608" t="s">
        <v>105</v>
      </c>
      <c r="D89" s="609" t="str">
        <f>IF(E89='Parametre - Agendové IS'!N11,"OK","Chyba počtu podaní")</f>
        <v>OK</v>
      </c>
      <c r="E89" s="610">
        <f t="shared" si="2"/>
        <v>0</v>
      </c>
      <c r="F89" s="10"/>
      <c r="G89" s="10"/>
      <c r="H89" s="10"/>
      <c r="I89" s="10"/>
    </row>
    <row r="90" spans="1:9" x14ac:dyDescent="0.3">
      <c r="A90" s="799"/>
      <c r="B90" s="802"/>
      <c r="C90" s="608" t="s">
        <v>106</v>
      </c>
      <c r="D90" s="609" t="str">
        <f>IF(E90='Parametre - Agendové IS'!N12,"OK","Chyba počtu podaní")</f>
        <v>OK</v>
      </c>
      <c r="E90" s="610">
        <f t="shared" si="2"/>
        <v>0</v>
      </c>
      <c r="F90" s="10"/>
      <c r="G90" s="10"/>
      <c r="H90" s="10"/>
      <c r="I90" s="10"/>
    </row>
    <row r="91" spans="1:9" x14ac:dyDescent="0.3">
      <c r="A91" s="799"/>
      <c r="B91" s="802"/>
      <c r="C91" s="608" t="s">
        <v>107</v>
      </c>
      <c r="D91" s="609" t="str">
        <f>IF(E91='Parametre - Agendové IS'!N13,"OK","Chyba počtu podaní")</f>
        <v>OK</v>
      </c>
      <c r="E91" s="610">
        <f t="shared" si="2"/>
        <v>0</v>
      </c>
      <c r="F91" s="10"/>
      <c r="G91" s="10"/>
      <c r="H91" s="10"/>
      <c r="I91" s="10"/>
    </row>
    <row r="92" spans="1:9" x14ac:dyDescent="0.3">
      <c r="A92" s="799"/>
      <c r="B92" s="802"/>
      <c r="C92" s="608" t="s">
        <v>108</v>
      </c>
      <c r="D92" s="609" t="str">
        <f>IF(E92='Parametre - Agendové IS'!N14,"OK","Chyba počtu podaní")</f>
        <v>OK</v>
      </c>
      <c r="E92" s="610">
        <f t="shared" si="2"/>
        <v>0</v>
      </c>
      <c r="F92" s="10"/>
      <c r="G92" s="10"/>
      <c r="H92" s="10"/>
      <c r="I92" s="10"/>
    </row>
    <row r="93" spans="1:9" ht="15" thickBot="1" x14ac:dyDescent="0.35">
      <c r="A93" s="800"/>
      <c r="B93" s="803"/>
      <c r="C93" s="611" t="s">
        <v>109</v>
      </c>
      <c r="D93" s="609" t="str">
        <f>IF(E93='Parametre - Agendové IS'!N15,"OK","Chyba počtu podaní")</f>
        <v>OK</v>
      </c>
      <c r="E93" s="610">
        <f t="shared" si="2"/>
        <v>0</v>
      </c>
      <c r="F93" s="10"/>
      <c r="G93" s="10"/>
      <c r="H93" s="10"/>
      <c r="I93" s="10"/>
    </row>
    <row r="94" spans="1:9" x14ac:dyDescent="0.3">
      <c r="A94" s="798" t="s">
        <v>85</v>
      </c>
      <c r="B94" s="801" t="s">
        <v>163</v>
      </c>
      <c r="C94" s="604" t="s">
        <v>100</v>
      </c>
      <c r="D94" s="605" t="str">
        <f>IF(E94='Parametre - Agendové IS'!N127,"OK","Chyba")</f>
        <v>OK</v>
      </c>
      <c r="E94" s="606">
        <f t="shared" si="2"/>
        <v>0</v>
      </c>
      <c r="F94" s="607"/>
      <c r="G94" s="607"/>
      <c r="H94" s="607"/>
      <c r="I94" s="607"/>
    </row>
    <row r="95" spans="1:9" x14ac:dyDescent="0.3">
      <c r="A95" s="799"/>
      <c r="B95" s="802"/>
      <c r="C95" s="608" t="s">
        <v>101</v>
      </c>
      <c r="D95" s="609" t="str">
        <f>IF(E95='Parametre - Agendové IS'!N128,"OK","Chyba")</f>
        <v>OK</v>
      </c>
      <c r="E95" s="610">
        <f t="shared" si="2"/>
        <v>0</v>
      </c>
      <c r="F95" s="10"/>
      <c r="G95" s="10"/>
      <c r="H95" s="10"/>
      <c r="I95" s="10"/>
    </row>
    <row r="96" spans="1:9" x14ac:dyDescent="0.3">
      <c r="A96" s="799"/>
      <c r="B96" s="802"/>
      <c r="C96" s="608" t="s">
        <v>102</v>
      </c>
      <c r="D96" s="609" t="str">
        <f>IF(E96='Parametre - Agendové IS'!N129,"OK","Chyba")</f>
        <v>OK</v>
      </c>
      <c r="E96" s="610">
        <f t="shared" si="2"/>
        <v>0</v>
      </c>
      <c r="F96" s="10"/>
      <c r="G96" s="10"/>
      <c r="H96" s="10"/>
      <c r="I96" s="10"/>
    </row>
    <row r="97" spans="1:9" x14ac:dyDescent="0.3">
      <c r="A97" s="799"/>
      <c r="B97" s="802"/>
      <c r="C97" s="608" t="s">
        <v>103</v>
      </c>
      <c r="D97" s="609" t="str">
        <f>IF(E97='Parametre - Agendové IS'!N130,"OK","Chyba")</f>
        <v>OK</v>
      </c>
      <c r="E97" s="610">
        <f t="shared" si="2"/>
        <v>0</v>
      </c>
      <c r="F97" s="10"/>
      <c r="G97" s="10"/>
      <c r="H97" s="10"/>
      <c r="I97" s="10"/>
    </row>
    <row r="98" spans="1:9" x14ac:dyDescent="0.3">
      <c r="A98" s="799"/>
      <c r="B98" s="802"/>
      <c r="C98" s="608" t="s">
        <v>104</v>
      </c>
      <c r="D98" s="609" t="str">
        <f>IF(E98='Parametre - Agendové IS'!N131,"OK","Chyba")</f>
        <v>OK</v>
      </c>
      <c r="E98" s="610">
        <f t="shared" si="2"/>
        <v>0</v>
      </c>
      <c r="F98" s="10"/>
      <c r="G98" s="10"/>
      <c r="H98" s="10"/>
      <c r="I98" s="10"/>
    </row>
    <row r="99" spans="1:9" x14ac:dyDescent="0.3">
      <c r="A99" s="799"/>
      <c r="B99" s="802"/>
      <c r="C99" s="608" t="s">
        <v>105</v>
      </c>
      <c r="D99" s="609" t="str">
        <f>IF(E99='Parametre - Agendové IS'!N132,"OK","Chyba")</f>
        <v>OK</v>
      </c>
      <c r="E99" s="610">
        <f t="shared" si="2"/>
        <v>0</v>
      </c>
      <c r="F99" s="10"/>
      <c r="G99" s="10"/>
      <c r="H99" s="10"/>
      <c r="I99" s="10"/>
    </row>
    <row r="100" spans="1:9" x14ac:dyDescent="0.3">
      <c r="A100" s="799"/>
      <c r="B100" s="802"/>
      <c r="C100" s="608" t="s">
        <v>106</v>
      </c>
      <c r="D100" s="609" t="str">
        <f>IF(E100='Parametre - Agendové IS'!N133,"OK","Chyba")</f>
        <v>OK</v>
      </c>
      <c r="E100" s="610">
        <f t="shared" si="2"/>
        <v>0</v>
      </c>
      <c r="F100" s="10"/>
      <c r="G100" s="10"/>
      <c r="H100" s="10"/>
      <c r="I100" s="10"/>
    </row>
    <row r="101" spans="1:9" x14ac:dyDescent="0.3">
      <c r="A101" s="799"/>
      <c r="B101" s="802"/>
      <c r="C101" s="608" t="s">
        <v>107</v>
      </c>
      <c r="D101" s="609" t="str">
        <f>IF(E101='Parametre - Agendové IS'!N134,"OK","Chyba")</f>
        <v>OK</v>
      </c>
      <c r="E101" s="610">
        <f t="shared" si="2"/>
        <v>0</v>
      </c>
      <c r="F101" s="10"/>
      <c r="G101" s="10"/>
      <c r="H101" s="10"/>
      <c r="I101" s="10"/>
    </row>
    <row r="102" spans="1:9" x14ac:dyDescent="0.3">
      <c r="A102" s="799"/>
      <c r="B102" s="802"/>
      <c r="C102" s="608" t="s">
        <v>108</v>
      </c>
      <c r="D102" s="609" t="str">
        <f>IF(E102='Parametre - Agendové IS'!N135,"OK","Chyba")</f>
        <v>OK</v>
      </c>
      <c r="E102" s="610">
        <f t="shared" si="2"/>
        <v>0</v>
      </c>
      <c r="F102" s="10"/>
      <c r="G102" s="10"/>
      <c r="H102" s="10"/>
      <c r="I102" s="10"/>
    </row>
    <row r="103" spans="1:9" ht="15" thickBot="1" x14ac:dyDescent="0.35">
      <c r="A103" s="800"/>
      <c r="B103" s="803"/>
      <c r="C103" s="611" t="s">
        <v>109</v>
      </c>
      <c r="D103" s="609" t="str">
        <f>IF(E103='Parametre - Agendové IS'!N136,"OK","Chyba")</f>
        <v>OK</v>
      </c>
      <c r="E103" s="610">
        <f t="shared" si="2"/>
        <v>0</v>
      </c>
      <c r="F103" s="10"/>
      <c r="G103" s="10"/>
      <c r="H103" s="10"/>
      <c r="I103" s="10"/>
    </row>
    <row r="106" spans="1:9" ht="15" thickBot="1" x14ac:dyDescent="0.35"/>
    <row r="107" spans="1:9" x14ac:dyDescent="0.3">
      <c r="A107" s="804" t="e">
        <f>'Parametre - Agendové IS'!#REF!</f>
        <v>#REF!</v>
      </c>
      <c r="B107" s="805"/>
      <c r="C107" s="806"/>
      <c r="D107" s="810" t="s">
        <v>67</v>
      </c>
      <c r="E107" s="811"/>
      <c r="F107" s="615" t="s">
        <v>360</v>
      </c>
      <c r="G107" s="615" t="s">
        <v>361</v>
      </c>
      <c r="H107" s="615" t="s">
        <v>362</v>
      </c>
      <c r="I107" s="615" t="s">
        <v>363</v>
      </c>
    </row>
    <row r="108" spans="1:9" ht="15" thickBot="1" x14ac:dyDescent="0.35">
      <c r="A108" s="807"/>
      <c r="B108" s="808"/>
      <c r="C108" s="809"/>
      <c r="D108" s="616" t="s">
        <v>364</v>
      </c>
      <c r="E108" s="617" t="s">
        <v>98</v>
      </c>
      <c r="F108" s="618" t="s">
        <v>98</v>
      </c>
      <c r="G108" s="618" t="s">
        <v>98</v>
      </c>
      <c r="H108" s="618" t="s">
        <v>98</v>
      </c>
      <c r="I108" s="618" t="s">
        <v>98</v>
      </c>
    </row>
    <row r="109" spans="1:9" x14ac:dyDescent="0.3">
      <c r="A109" s="798" t="s">
        <v>365</v>
      </c>
      <c r="B109" s="801" t="s">
        <v>170</v>
      </c>
      <c r="C109" s="604" t="s">
        <v>100</v>
      </c>
      <c r="D109" s="619" t="e">
        <f>IF(E109='Parametre - Agendové IS'!#REF!,"OK","Chyba počtu FTE")</f>
        <v>#REF!</v>
      </c>
      <c r="E109" s="605">
        <f t="shared" ref="E109:E138" si="3">F109+G109+H109+I109</f>
        <v>0</v>
      </c>
      <c r="F109" s="607"/>
      <c r="G109" s="607"/>
      <c r="H109" s="607"/>
      <c r="I109" s="607"/>
    </row>
    <row r="110" spans="1:9" x14ac:dyDescent="0.3">
      <c r="A110" s="799"/>
      <c r="B110" s="802"/>
      <c r="C110" s="608" t="s">
        <v>101</v>
      </c>
      <c r="D110" s="609" t="e">
        <f>IF(E110='Parametre - Agendové IS'!#REF!,"OK","Chyba počtu FTE")</f>
        <v>#REF!</v>
      </c>
      <c r="E110" s="610">
        <f t="shared" si="3"/>
        <v>0</v>
      </c>
      <c r="F110" s="10"/>
      <c r="G110" s="10"/>
      <c r="H110" s="10"/>
      <c r="I110" s="10"/>
    </row>
    <row r="111" spans="1:9" x14ac:dyDescent="0.3">
      <c r="A111" s="799"/>
      <c r="B111" s="802"/>
      <c r="C111" s="608" t="s">
        <v>102</v>
      </c>
      <c r="D111" s="609" t="e">
        <f>IF(E111='Parametre - Agendové IS'!#REF!,"OK","Chyba počtu FTE")</f>
        <v>#REF!</v>
      </c>
      <c r="E111" s="610">
        <f t="shared" si="3"/>
        <v>0</v>
      </c>
      <c r="F111" s="10"/>
      <c r="G111" s="10"/>
      <c r="H111" s="10"/>
      <c r="I111" s="10"/>
    </row>
    <row r="112" spans="1:9" x14ac:dyDescent="0.3">
      <c r="A112" s="799"/>
      <c r="B112" s="802"/>
      <c r="C112" s="608" t="s">
        <v>103</v>
      </c>
      <c r="D112" s="609" t="e">
        <f>IF(E112='Parametre - Agendové IS'!#REF!,"OK","Chyba počtu FTE")</f>
        <v>#REF!</v>
      </c>
      <c r="E112" s="610">
        <f t="shared" si="3"/>
        <v>0</v>
      </c>
      <c r="F112" s="10"/>
      <c r="G112" s="10"/>
      <c r="H112" s="10"/>
      <c r="I112" s="10"/>
    </row>
    <row r="113" spans="1:9" x14ac:dyDescent="0.3">
      <c r="A113" s="799"/>
      <c r="B113" s="802"/>
      <c r="C113" s="608" t="s">
        <v>104</v>
      </c>
      <c r="D113" s="609" t="e">
        <f>IF(E113='Parametre - Agendové IS'!#REF!,"OK","Chyba počtu FTE")</f>
        <v>#REF!</v>
      </c>
      <c r="E113" s="610">
        <f t="shared" si="3"/>
        <v>0</v>
      </c>
      <c r="F113" s="10"/>
      <c r="G113" s="10"/>
      <c r="H113" s="10"/>
      <c r="I113" s="10"/>
    </row>
    <row r="114" spans="1:9" x14ac:dyDescent="0.3">
      <c r="A114" s="799"/>
      <c r="B114" s="802"/>
      <c r="C114" s="608" t="s">
        <v>105</v>
      </c>
      <c r="D114" s="609" t="e">
        <f>IF(E114='Parametre - Agendové IS'!#REF!,"OK","Chyba počtu FTE")</f>
        <v>#REF!</v>
      </c>
      <c r="E114" s="610">
        <f t="shared" si="3"/>
        <v>0</v>
      </c>
      <c r="F114" s="10"/>
      <c r="G114" s="10"/>
      <c r="H114" s="10"/>
      <c r="I114" s="10"/>
    </row>
    <row r="115" spans="1:9" x14ac:dyDescent="0.3">
      <c r="A115" s="799"/>
      <c r="B115" s="802"/>
      <c r="C115" s="608" t="s">
        <v>106</v>
      </c>
      <c r="D115" s="609" t="e">
        <f>IF(E115='Parametre - Agendové IS'!#REF!,"OK","Chyba počtu FTE")</f>
        <v>#REF!</v>
      </c>
      <c r="E115" s="610">
        <f t="shared" si="3"/>
        <v>0</v>
      </c>
      <c r="F115" s="10"/>
      <c r="G115" s="10"/>
      <c r="H115" s="10"/>
      <c r="I115" s="10"/>
    </row>
    <row r="116" spans="1:9" x14ac:dyDescent="0.3">
      <c r="A116" s="799"/>
      <c r="B116" s="802"/>
      <c r="C116" s="608" t="s">
        <v>107</v>
      </c>
      <c r="D116" s="609" t="e">
        <f>IF(E116='Parametre - Agendové IS'!#REF!,"OK","Chyba počtu FTE")</f>
        <v>#REF!</v>
      </c>
      <c r="E116" s="610">
        <f t="shared" si="3"/>
        <v>0</v>
      </c>
      <c r="F116" s="10"/>
      <c r="G116" s="10"/>
      <c r="H116" s="10"/>
      <c r="I116" s="10"/>
    </row>
    <row r="117" spans="1:9" x14ac:dyDescent="0.3">
      <c r="A117" s="799"/>
      <c r="B117" s="802"/>
      <c r="C117" s="608" t="s">
        <v>108</v>
      </c>
      <c r="D117" s="609" t="e">
        <f>IF(E117='Parametre - Agendové IS'!#REF!,"OK","Chyba počtu FTE")</f>
        <v>#REF!</v>
      </c>
      <c r="E117" s="610">
        <f t="shared" si="3"/>
        <v>0</v>
      </c>
      <c r="F117" s="10"/>
      <c r="G117" s="10"/>
      <c r="H117" s="10"/>
      <c r="I117" s="10"/>
    </row>
    <row r="118" spans="1:9" ht="15" thickBot="1" x14ac:dyDescent="0.35">
      <c r="A118" s="799"/>
      <c r="B118" s="802"/>
      <c r="C118" s="608" t="s">
        <v>109</v>
      </c>
      <c r="D118" s="620" t="e">
        <f>IF(E118='Parametre - Agendové IS'!#REF!,"OK","Chyba počtu FTE")</f>
        <v>#REF!</v>
      </c>
      <c r="E118" s="621">
        <f t="shared" si="3"/>
        <v>0</v>
      </c>
      <c r="F118" s="622"/>
      <c r="G118" s="622"/>
      <c r="H118" s="622"/>
      <c r="I118" s="622"/>
    </row>
    <row r="119" spans="1:9" x14ac:dyDescent="0.3">
      <c r="A119" s="798" t="s">
        <v>366</v>
      </c>
      <c r="B119" s="801" t="s">
        <v>161</v>
      </c>
      <c r="C119" s="604" t="s">
        <v>100</v>
      </c>
      <c r="D119" s="605" t="e">
        <f>IF(E119='Parametre - Agendové IS'!#REF!,"OK","Chyba počtu podaní")</f>
        <v>#REF!</v>
      </c>
      <c r="E119" s="606">
        <f t="shared" si="3"/>
        <v>0</v>
      </c>
      <c r="F119" s="607"/>
      <c r="G119" s="607"/>
      <c r="H119" s="607"/>
      <c r="I119" s="607"/>
    </row>
    <row r="120" spans="1:9" x14ac:dyDescent="0.3">
      <c r="A120" s="799"/>
      <c r="B120" s="802"/>
      <c r="C120" s="608" t="s">
        <v>101</v>
      </c>
      <c r="D120" s="609" t="e">
        <f>IF(E120='Parametre - Agendové IS'!#REF!,"OK","Chyba počtu podaní")</f>
        <v>#REF!</v>
      </c>
      <c r="E120" s="610">
        <f t="shared" si="3"/>
        <v>0</v>
      </c>
      <c r="F120" s="10"/>
      <c r="G120" s="10"/>
      <c r="H120" s="10"/>
      <c r="I120" s="10"/>
    </row>
    <row r="121" spans="1:9" x14ac:dyDescent="0.3">
      <c r="A121" s="799"/>
      <c r="B121" s="802"/>
      <c r="C121" s="608" t="s">
        <v>102</v>
      </c>
      <c r="D121" s="609" t="e">
        <f>IF(E121='Parametre - Agendové IS'!#REF!,"OK","Chyba počtu podaní")</f>
        <v>#REF!</v>
      </c>
      <c r="E121" s="610">
        <f t="shared" si="3"/>
        <v>0</v>
      </c>
      <c r="F121" s="10"/>
      <c r="G121" s="10"/>
      <c r="H121" s="10"/>
      <c r="I121" s="10"/>
    </row>
    <row r="122" spans="1:9" x14ac:dyDescent="0.3">
      <c r="A122" s="799"/>
      <c r="B122" s="802"/>
      <c r="C122" s="608" t="s">
        <v>103</v>
      </c>
      <c r="D122" s="609" t="e">
        <f>IF(E122='Parametre - Agendové IS'!#REF!,"OK","Chyba počtu podaní")</f>
        <v>#REF!</v>
      </c>
      <c r="E122" s="610">
        <f t="shared" si="3"/>
        <v>0</v>
      </c>
      <c r="F122" s="10"/>
      <c r="G122" s="10"/>
      <c r="H122" s="10"/>
      <c r="I122" s="10"/>
    </row>
    <row r="123" spans="1:9" x14ac:dyDescent="0.3">
      <c r="A123" s="799"/>
      <c r="B123" s="802"/>
      <c r="C123" s="608" t="s">
        <v>104</v>
      </c>
      <c r="D123" s="609" t="e">
        <f>IF(E123='Parametre - Agendové IS'!#REF!,"OK","Chyba počtu podaní")</f>
        <v>#REF!</v>
      </c>
      <c r="E123" s="610">
        <f t="shared" si="3"/>
        <v>0</v>
      </c>
      <c r="F123" s="10"/>
      <c r="G123" s="10"/>
      <c r="H123" s="10"/>
      <c r="I123" s="10"/>
    </row>
    <row r="124" spans="1:9" x14ac:dyDescent="0.3">
      <c r="A124" s="799"/>
      <c r="B124" s="802"/>
      <c r="C124" s="608" t="s">
        <v>105</v>
      </c>
      <c r="D124" s="609" t="e">
        <f>IF(E124='Parametre - Agendové IS'!#REF!,"OK","Chyba počtu podaní")</f>
        <v>#REF!</v>
      </c>
      <c r="E124" s="610">
        <f t="shared" si="3"/>
        <v>0</v>
      </c>
      <c r="F124" s="10"/>
      <c r="G124" s="10"/>
      <c r="H124" s="10"/>
      <c r="I124" s="10"/>
    </row>
    <row r="125" spans="1:9" x14ac:dyDescent="0.3">
      <c r="A125" s="799"/>
      <c r="B125" s="802"/>
      <c r="C125" s="608" t="s">
        <v>106</v>
      </c>
      <c r="D125" s="609" t="e">
        <f>IF(E125='Parametre - Agendové IS'!#REF!,"OK","Chyba počtu podaní")</f>
        <v>#REF!</v>
      </c>
      <c r="E125" s="610">
        <f t="shared" si="3"/>
        <v>0</v>
      </c>
      <c r="F125" s="10"/>
      <c r="G125" s="10"/>
      <c r="H125" s="10"/>
      <c r="I125" s="10"/>
    </row>
    <row r="126" spans="1:9" x14ac:dyDescent="0.3">
      <c r="A126" s="799"/>
      <c r="B126" s="802"/>
      <c r="C126" s="608" t="s">
        <v>107</v>
      </c>
      <c r="D126" s="609" t="e">
        <f>IF(E126='Parametre - Agendové IS'!#REF!,"OK","Chyba počtu podaní")</f>
        <v>#REF!</v>
      </c>
      <c r="E126" s="610">
        <f t="shared" si="3"/>
        <v>0</v>
      </c>
      <c r="F126" s="10"/>
      <c r="G126" s="10"/>
      <c r="H126" s="10"/>
      <c r="I126" s="10"/>
    </row>
    <row r="127" spans="1:9" x14ac:dyDescent="0.3">
      <c r="A127" s="799"/>
      <c r="B127" s="802"/>
      <c r="C127" s="608" t="s">
        <v>108</v>
      </c>
      <c r="D127" s="609" t="e">
        <f>IF(E127='Parametre - Agendové IS'!#REF!,"OK","Chyba počtu podaní")</f>
        <v>#REF!</v>
      </c>
      <c r="E127" s="610">
        <f t="shared" si="3"/>
        <v>0</v>
      </c>
      <c r="F127" s="10"/>
      <c r="G127" s="10"/>
      <c r="H127" s="10"/>
      <c r="I127" s="10"/>
    </row>
    <row r="128" spans="1:9" ht="15" thickBot="1" x14ac:dyDescent="0.35">
      <c r="A128" s="800"/>
      <c r="B128" s="803"/>
      <c r="C128" s="611" t="s">
        <v>109</v>
      </c>
      <c r="D128" s="609" t="e">
        <f>IF(E128='Parametre - Agendové IS'!#REF!,"OK","Chyba počtu podaní")</f>
        <v>#REF!</v>
      </c>
      <c r="E128" s="610">
        <f t="shared" si="3"/>
        <v>0</v>
      </c>
      <c r="F128" s="10"/>
      <c r="G128" s="10"/>
      <c r="H128" s="10"/>
      <c r="I128" s="10"/>
    </row>
    <row r="129" spans="1:9" x14ac:dyDescent="0.3">
      <c r="A129" s="798" t="s">
        <v>85</v>
      </c>
      <c r="B129" s="801" t="s">
        <v>163</v>
      </c>
      <c r="C129" s="604" t="s">
        <v>100</v>
      </c>
      <c r="D129" s="605" t="e">
        <f>IF(E129='Parametre - Agendové IS'!#REF!,"OK","Chyba")</f>
        <v>#REF!</v>
      </c>
      <c r="E129" s="606">
        <f t="shared" si="3"/>
        <v>0</v>
      </c>
      <c r="F129" s="607"/>
      <c r="G129" s="607"/>
      <c r="H129" s="607"/>
      <c r="I129" s="607"/>
    </row>
    <row r="130" spans="1:9" x14ac:dyDescent="0.3">
      <c r="A130" s="799"/>
      <c r="B130" s="802"/>
      <c r="C130" s="608" t="s">
        <v>101</v>
      </c>
      <c r="D130" s="609" t="e">
        <f>IF(E130='Parametre - Agendové IS'!#REF!,"OK","Chyba")</f>
        <v>#REF!</v>
      </c>
      <c r="E130" s="610">
        <f t="shared" si="3"/>
        <v>0</v>
      </c>
      <c r="F130" s="10"/>
      <c r="G130" s="10"/>
      <c r="H130" s="10"/>
      <c r="I130" s="10"/>
    </row>
    <row r="131" spans="1:9" x14ac:dyDescent="0.3">
      <c r="A131" s="799"/>
      <c r="B131" s="802"/>
      <c r="C131" s="608" t="s">
        <v>102</v>
      </c>
      <c r="D131" s="609" t="e">
        <f>IF(E131='Parametre - Agendové IS'!#REF!,"OK","Chyba")</f>
        <v>#REF!</v>
      </c>
      <c r="E131" s="610">
        <f t="shared" si="3"/>
        <v>0</v>
      </c>
      <c r="F131" s="10"/>
      <c r="G131" s="10"/>
      <c r="H131" s="10"/>
      <c r="I131" s="10"/>
    </row>
    <row r="132" spans="1:9" x14ac:dyDescent="0.3">
      <c r="A132" s="799"/>
      <c r="B132" s="802"/>
      <c r="C132" s="608" t="s">
        <v>103</v>
      </c>
      <c r="D132" s="609" t="e">
        <f>IF(E132='Parametre - Agendové IS'!#REF!,"OK","Chyba")</f>
        <v>#REF!</v>
      </c>
      <c r="E132" s="610">
        <f t="shared" si="3"/>
        <v>0</v>
      </c>
      <c r="F132" s="10"/>
      <c r="G132" s="10"/>
      <c r="H132" s="10"/>
      <c r="I132" s="10"/>
    </row>
    <row r="133" spans="1:9" x14ac:dyDescent="0.3">
      <c r="A133" s="799"/>
      <c r="B133" s="802"/>
      <c r="C133" s="608" t="s">
        <v>104</v>
      </c>
      <c r="D133" s="609" t="e">
        <f>IF(E133='Parametre - Agendové IS'!#REF!,"OK","Chyba")</f>
        <v>#REF!</v>
      </c>
      <c r="E133" s="610">
        <f t="shared" si="3"/>
        <v>0</v>
      </c>
      <c r="F133" s="10"/>
      <c r="G133" s="10"/>
      <c r="H133" s="10"/>
      <c r="I133" s="10"/>
    </row>
    <row r="134" spans="1:9" x14ac:dyDescent="0.3">
      <c r="A134" s="799"/>
      <c r="B134" s="802"/>
      <c r="C134" s="608" t="s">
        <v>105</v>
      </c>
      <c r="D134" s="609" t="e">
        <f>IF(E134='Parametre - Agendové IS'!#REF!,"OK","Chyba")</f>
        <v>#REF!</v>
      </c>
      <c r="E134" s="610">
        <f t="shared" si="3"/>
        <v>0</v>
      </c>
      <c r="F134" s="10"/>
      <c r="G134" s="10"/>
      <c r="H134" s="10"/>
      <c r="I134" s="10"/>
    </row>
    <row r="135" spans="1:9" x14ac:dyDescent="0.3">
      <c r="A135" s="799"/>
      <c r="B135" s="802"/>
      <c r="C135" s="608" t="s">
        <v>106</v>
      </c>
      <c r="D135" s="609" t="e">
        <f>IF(E135='Parametre - Agendové IS'!#REF!,"OK","Chyba")</f>
        <v>#REF!</v>
      </c>
      <c r="E135" s="610">
        <f t="shared" si="3"/>
        <v>0</v>
      </c>
      <c r="F135" s="10"/>
      <c r="G135" s="10"/>
      <c r="H135" s="10"/>
      <c r="I135" s="10"/>
    </row>
    <row r="136" spans="1:9" x14ac:dyDescent="0.3">
      <c r="A136" s="799"/>
      <c r="B136" s="802"/>
      <c r="C136" s="608" t="s">
        <v>107</v>
      </c>
      <c r="D136" s="609" t="e">
        <f>IF(E136='Parametre - Agendové IS'!#REF!,"OK","Chyba")</f>
        <v>#REF!</v>
      </c>
      <c r="E136" s="610">
        <f t="shared" si="3"/>
        <v>0</v>
      </c>
      <c r="F136" s="10"/>
      <c r="G136" s="10"/>
      <c r="H136" s="10"/>
      <c r="I136" s="10"/>
    </row>
    <row r="137" spans="1:9" x14ac:dyDescent="0.3">
      <c r="A137" s="799"/>
      <c r="B137" s="802"/>
      <c r="C137" s="608" t="s">
        <v>108</v>
      </c>
      <c r="D137" s="609" t="e">
        <f>IF(E137='Parametre - Agendové IS'!#REF!,"OK","Chyba")</f>
        <v>#REF!</v>
      </c>
      <c r="E137" s="610">
        <f t="shared" si="3"/>
        <v>0</v>
      </c>
      <c r="F137" s="10"/>
      <c r="G137" s="10"/>
      <c r="H137" s="10"/>
      <c r="I137" s="10"/>
    </row>
    <row r="138" spans="1:9" ht="15" thickBot="1" x14ac:dyDescent="0.35">
      <c r="A138" s="800"/>
      <c r="B138" s="803"/>
      <c r="C138" s="611" t="s">
        <v>109</v>
      </c>
      <c r="D138" s="609" t="e">
        <f>IF(E138='Parametre - Agendové IS'!#REF!,"OK","Chyba")</f>
        <v>#REF!</v>
      </c>
      <c r="E138" s="610">
        <f t="shared" si="3"/>
        <v>0</v>
      </c>
      <c r="F138" s="10"/>
      <c r="G138" s="10"/>
      <c r="H138" s="10"/>
      <c r="I138" s="10"/>
    </row>
  </sheetData>
  <mergeCells count="32">
    <mergeCell ref="D37:E37"/>
    <mergeCell ref="A39:A48"/>
    <mergeCell ref="B39:B48"/>
    <mergeCell ref="A24:A33"/>
    <mergeCell ref="B24:B33"/>
    <mergeCell ref="A37:C38"/>
    <mergeCell ref="A94:A103"/>
    <mergeCell ref="B94:B103"/>
    <mergeCell ref="A49:A58"/>
    <mergeCell ref="B49:B58"/>
    <mergeCell ref="A59:A68"/>
    <mergeCell ref="B59:B68"/>
    <mergeCell ref="A72:C73"/>
    <mergeCell ref="A2:C3"/>
    <mergeCell ref="D2:E2"/>
    <mergeCell ref="A4:A13"/>
    <mergeCell ref="B4:B13"/>
    <mergeCell ref="A14:A23"/>
    <mergeCell ref="B14:B23"/>
    <mergeCell ref="D72:E72"/>
    <mergeCell ref="A74:A83"/>
    <mergeCell ref="B74:B83"/>
    <mergeCell ref="A84:A93"/>
    <mergeCell ref="B84:B93"/>
    <mergeCell ref="A129:A138"/>
    <mergeCell ref="B129:B138"/>
    <mergeCell ref="A107:C108"/>
    <mergeCell ref="D107:E107"/>
    <mergeCell ref="A109:A118"/>
    <mergeCell ref="B109:B118"/>
    <mergeCell ref="A119:A128"/>
    <mergeCell ref="B119:B12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31" sqref="A31"/>
    </sheetView>
  </sheetViews>
  <sheetFormatPr defaultRowHeight="14.4" x14ac:dyDescent="0.3"/>
  <cols>
    <col min="1" max="1" width="71.6640625" style="116" customWidth="1"/>
    <col min="7" max="8" width="11.5546875" customWidth="1"/>
  </cols>
  <sheetData>
    <row r="1" spans="1:10" ht="57.6" x14ac:dyDescent="0.3">
      <c r="A1" s="627"/>
      <c r="B1" s="623" t="s">
        <v>367</v>
      </c>
      <c r="C1" s="623" t="s">
        <v>368</v>
      </c>
      <c r="D1" s="623" t="s">
        <v>378</v>
      </c>
      <c r="E1" s="623" t="s">
        <v>377</v>
      </c>
      <c r="F1" s="623" t="s">
        <v>369</v>
      </c>
      <c r="G1" s="623" t="s">
        <v>370</v>
      </c>
      <c r="H1" s="624" t="s">
        <v>371</v>
      </c>
      <c r="I1" s="624" t="s">
        <v>372</v>
      </c>
      <c r="J1" s="625" t="s">
        <v>373</v>
      </c>
    </row>
    <row r="2" spans="1:10" ht="14.55" x14ac:dyDescent="0.35">
      <c r="A2" s="628" t="s">
        <v>261</v>
      </c>
      <c r="B2" s="626">
        <v>740</v>
      </c>
      <c r="C2" s="626">
        <v>800</v>
      </c>
      <c r="D2" s="626">
        <v>700</v>
      </c>
      <c r="E2" s="626">
        <v>750</v>
      </c>
      <c r="F2" s="626">
        <v>1560</v>
      </c>
      <c r="G2" s="626">
        <f>AVERAGE(B2:F2)</f>
        <v>910</v>
      </c>
      <c r="H2" s="626">
        <f>AVERAGE(B2:E2)</f>
        <v>747.5</v>
      </c>
      <c r="I2" s="631">
        <v>750</v>
      </c>
      <c r="J2" s="632">
        <v>910</v>
      </c>
    </row>
    <row r="3" spans="1:10" ht="14.55" x14ac:dyDescent="0.35">
      <c r="A3" s="628" t="s">
        <v>262</v>
      </c>
      <c r="B3" s="626">
        <v>740</v>
      </c>
      <c r="C3" s="626">
        <v>820</v>
      </c>
      <c r="D3" s="626">
        <v>700</v>
      </c>
      <c r="E3" s="626">
        <v>600</v>
      </c>
      <c r="F3" s="626">
        <v>1560</v>
      </c>
      <c r="G3" s="626">
        <f>AVERAGE(B3:F3)</f>
        <v>884</v>
      </c>
      <c r="H3" s="626">
        <f>AVERAGE(B3:E3)</f>
        <v>715</v>
      </c>
      <c r="I3" s="632">
        <v>720</v>
      </c>
      <c r="J3" s="631">
        <v>740</v>
      </c>
    </row>
    <row r="4" spans="1:10" x14ac:dyDescent="0.3">
      <c r="A4" s="628" t="s">
        <v>379</v>
      </c>
      <c r="B4" s="626">
        <v>725</v>
      </c>
      <c r="C4" s="626">
        <v>780</v>
      </c>
      <c r="D4" s="626">
        <v>700</v>
      </c>
      <c r="E4" s="626">
        <v>700</v>
      </c>
      <c r="F4" s="626">
        <v>1200</v>
      </c>
      <c r="G4" s="626">
        <f>AVERAGE(B4:F4)</f>
        <v>821</v>
      </c>
      <c r="H4" s="626">
        <f>AVERAGE(B4:E4)</f>
        <v>726.25</v>
      </c>
      <c r="I4" s="631">
        <v>730</v>
      </c>
      <c r="J4" s="632">
        <v>790</v>
      </c>
    </row>
    <row r="5" spans="1:10" ht="14.55" x14ac:dyDescent="0.35">
      <c r="A5" s="119"/>
      <c r="B5" s="629"/>
      <c r="C5" s="629"/>
      <c r="D5" s="629"/>
      <c r="E5" s="629"/>
      <c r="F5" s="629"/>
      <c r="G5" s="629"/>
      <c r="H5" s="629"/>
      <c r="I5" s="630"/>
      <c r="J5" s="629"/>
    </row>
    <row r="6" spans="1:10" ht="14.55" x14ac:dyDescent="0.35">
      <c r="A6" s="119"/>
      <c r="B6" s="629"/>
      <c r="C6" s="629"/>
      <c r="D6" s="629"/>
      <c r="E6" s="629"/>
      <c r="F6" s="629"/>
      <c r="G6" s="629"/>
      <c r="H6" s="629"/>
      <c r="I6" s="630"/>
      <c r="J6" s="629"/>
    </row>
    <row r="7" spans="1:10" ht="14.55" x14ac:dyDescent="0.35">
      <c r="A7" s="119" t="s">
        <v>383</v>
      </c>
      <c r="B7" s="629"/>
      <c r="C7" s="629"/>
      <c r="D7" s="629"/>
      <c r="E7" s="629"/>
      <c r="F7" s="629"/>
      <c r="G7" s="629"/>
      <c r="H7" s="629"/>
      <c r="I7" s="630"/>
      <c r="J7" s="629"/>
    </row>
    <row r="8" spans="1:10" x14ac:dyDescent="0.3">
      <c r="A8" s="694" t="s">
        <v>415</v>
      </c>
      <c r="B8" s="694"/>
      <c r="C8" s="694"/>
      <c r="D8" s="694"/>
      <c r="E8" s="694"/>
    </row>
    <row r="9" spans="1:10" ht="14.55" x14ac:dyDescent="0.35">
      <c r="A9" s="813" t="s">
        <v>374</v>
      </c>
      <c r="B9" s="813"/>
      <c r="C9" s="813"/>
      <c r="D9" s="813"/>
      <c r="E9" s="813"/>
    </row>
    <row r="10" spans="1:10" ht="34.950000000000003" customHeight="1" x14ac:dyDescent="0.3">
      <c r="A10" s="694" t="s">
        <v>380</v>
      </c>
      <c r="B10" s="694"/>
      <c r="C10" s="694"/>
      <c r="D10" s="694"/>
      <c r="E10" s="694"/>
    </row>
    <row r="11" spans="1:10" ht="14.55" x14ac:dyDescent="0.35">
      <c r="A11" s="813" t="s">
        <v>375</v>
      </c>
      <c r="B11" s="813"/>
      <c r="C11" s="813"/>
      <c r="D11" s="813"/>
      <c r="E11" s="813"/>
    </row>
    <row r="12" spans="1:10" ht="31.05" customHeight="1" x14ac:dyDescent="0.3">
      <c r="A12" s="694" t="s">
        <v>381</v>
      </c>
      <c r="B12" s="694"/>
      <c r="C12" s="694"/>
      <c r="D12" s="694"/>
      <c r="E12" s="694"/>
      <c r="F12" s="694"/>
      <c r="G12" s="694"/>
    </row>
    <row r="13" spans="1:10" ht="14.55" x14ac:dyDescent="0.35">
      <c r="A13" s="813" t="s">
        <v>376</v>
      </c>
      <c r="B13" s="813"/>
      <c r="C13" s="813"/>
      <c r="D13" s="813"/>
      <c r="E13" s="813"/>
      <c r="F13" s="813"/>
      <c r="G13" s="813"/>
    </row>
    <row r="14" spans="1:10" x14ac:dyDescent="0.3">
      <c r="A14" s="812" t="s">
        <v>382</v>
      </c>
      <c r="B14" s="812"/>
      <c r="C14" s="812"/>
      <c r="D14" s="812"/>
      <c r="E14" s="812"/>
      <c r="F14" s="812"/>
      <c r="G14" s="629"/>
      <c r="H14" s="629"/>
      <c r="I14" s="630"/>
      <c r="J14" s="629"/>
    </row>
  </sheetData>
  <mergeCells count="7">
    <mergeCell ref="A14:F14"/>
    <mergeCell ref="A8:E8"/>
    <mergeCell ref="A9:E9"/>
    <mergeCell ref="A10:E10"/>
    <mergeCell ref="A11:E11"/>
    <mergeCell ref="A12:G12"/>
    <mergeCell ref="A13:G13"/>
  </mergeCells>
  <hyperlinks>
    <hyperlink ref="A9" r:id="rId1"/>
    <hyperlink ref="A11" r:id="rId2"/>
    <hyperlink ref="A13" r:id="rId3"/>
  </hyperlinks>
  <pageMargins left="0.7" right="0.7" top="0.75" bottom="0.75" header="0.3" footer="0.3"/>
  <pageSetup paperSize="9" orientation="portrait" horizontalDpi="4294967294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</vt:i4>
      </vt:variant>
    </vt:vector>
  </HeadingPairs>
  <TitlesOfParts>
    <vt:vector size="23" baseType="lpstr">
      <vt:lpstr>Úvod</vt:lpstr>
      <vt:lpstr>Zoznam hárkov</vt:lpstr>
      <vt:lpstr>Sumarizácia</vt:lpstr>
      <vt:lpstr>CBA-Agendové IS</vt:lpstr>
      <vt:lpstr>Analýza citlivosti - AgendovéIS</vt:lpstr>
      <vt:lpstr>Prínosy - Agendové IS</vt:lpstr>
      <vt:lpstr>Výdavky - Agendové IS</vt:lpstr>
      <vt:lpstr>Parametre - Agendové IS</vt:lpstr>
      <vt:lpstr>TCO</vt:lpstr>
      <vt:lpstr>TCO AS IS - SW</vt:lpstr>
      <vt:lpstr>TCO AS IS - HW</vt:lpstr>
      <vt:lpstr>TCO TO BE - SW</vt:lpstr>
      <vt:lpstr>TCO TO BE - HW</vt:lpstr>
      <vt:lpstr>Rozpočet-implementácia riešenia</vt:lpstr>
      <vt:lpstr>Rozpočet - HW </vt:lpstr>
      <vt:lpstr>Slepý rozpočet</vt:lpstr>
      <vt:lpstr>Faktory</vt:lpstr>
      <vt:lpstr>Procesné mapy</vt:lpstr>
      <vt:lpstr>Procesy - AS IS</vt:lpstr>
      <vt:lpstr>Procesy - To Be</vt:lpstr>
      <vt:lpstr>Rozdelenie prínosov</vt:lpstr>
      <vt:lpstr>Sadzby</vt:lpstr>
      <vt:lpstr>Sumarizácia!_Toc102114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2019-09-15T16:40:00Z</dcterms:created>
  <dcterms:modified xsi:type="dcterms:W3CDTF">2019-09-27T11:21:15Z</dcterms:modified>
</cp:coreProperties>
</file>